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https://naphcc.sharepoint.com/Foundation/Projects/Overhead &amp; Profit Calculator/~Website Version/"/>
    </mc:Choice>
  </mc:AlternateContent>
  <xr:revisionPtr revIDLastSave="34" documentId="8_{402DAD6E-80A9-4FCB-BDA4-BDF5E93DF7AD}" xr6:coauthVersionLast="47" xr6:coauthVersionMax="47" xr10:uidLastSave="{F51E7A37-D339-49DA-AB32-3A63435C3167}"/>
  <workbookProtection workbookPassword="EAAB" lockStructure="1"/>
  <bookViews>
    <workbookView xWindow="38280" yWindow="1785" windowWidth="38640" windowHeight="21120" tabRatio="852" firstSheet="1" activeTab="1" xr2:uid="{00000000-000D-0000-FFFF-FFFF00000000}"/>
  </bookViews>
  <sheets>
    <sheet name="Ranges" sheetId="15" state="hidden" r:id="rId1"/>
    <sheet name="Step 1-Employee Info" sheetId="18" r:id="rId2"/>
    <sheet name="Step 2-Overhead" sheetId="1" r:id="rId3"/>
    <sheet name="Step 3-Pricing" sheetId="20" r:id="rId4"/>
    <sheet name="Step 4-Reports &amp; Comparisons" sheetId="6" r:id="rId5"/>
    <sheet name="Step 5-Profit Analysis" sheetId="17" r:id="rId6"/>
    <sheet name="Step 6-Budget &amp; Cash Flow" sheetId="19" r:id="rId7"/>
    <sheet name="Disclaimer" sheetId="10" r:id="rId8"/>
  </sheets>
  <definedNames>
    <definedName name="_AllBillHours">'Step 1-Employee Info'!$I$114:$BF$123</definedName>
    <definedName name="_AllDepts">'Step 1-Employee Info'!$J$9:$J$19</definedName>
    <definedName name="_AllDirectFieldCost">'Step 1-Employee Info'!$I$92:$BF$101</definedName>
    <definedName name="_AllocHours">'Step 1-Employee Info'!$I$77:$BF$77</definedName>
    <definedName name="_AvgPaidHour">'Step 1-Employee Info'!$I$73:$BF$73</definedName>
    <definedName name="_Ben1">'Step 1-Employee Info'!$I$61:$BF$61</definedName>
    <definedName name="_Ben2">'Step 1-Employee Info'!$I$63:$BF$63</definedName>
    <definedName name="_Ben3">'Step 1-Employee Info'!$I$64:$BF$64</definedName>
    <definedName name="_Ben4">'Step 1-Employee Info'!$I$65:$BF$65</definedName>
    <definedName name="_Ben5">'Step 1-Employee Info'!$I$66:$BF$66</definedName>
    <definedName name="_Ben6">'Step 1-Employee Info'!$I$67:$BF$67</definedName>
    <definedName name="_BenHours">'Step 1-Employee Info'!$I$76:$BF$76</definedName>
    <definedName name="_BillHours">'Step 1-Employee Info'!$I$79:$BF$79</definedName>
    <definedName name="_CoOverhead">'Step 2-Overhead'!$F$168</definedName>
    <definedName name="_CostBreak">'Step 3-Pricing'!$B$7:$O$13</definedName>
    <definedName name="_Dept10AnnualGross">'Step 1-Employee Info'!$I$154:$BF$154</definedName>
    <definedName name="_Dept10Benefits">'Step 1-Employee Info'!$I$178:$BF$178</definedName>
    <definedName name="_Dept10BillHours">'Step 1-Employee Info'!$I$123:$BF$123</definedName>
    <definedName name="_Dept10Field">'Step 1-Employee Info'!$I$101:$BF$101</definedName>
    <definedName name="_Dept10NonBillHours">'Step 1-Employee Info'!$I$190:$BF$190</definedName>
    <definedName name="_Dept10Office">'Step 1-Employee Info'!$I$90:$BF$90</definedName>
    <definedName name="_Dept10OHours">'Step 1-Employee Info'!$I$112:$BF$112</definedName>
    <definedName name="_Dept10PayrollTax">'Step 1-Employee Info'!$I$166:$BF$166</definedName>
    <definedName name="_Dept1AnnualGross">'Step 1-Employee Info'!$I$145:$BF$145</definedName>
    <definedName name="_Dept1Benefits">'Step 1-Employee Info'!$I$169:$BF$169</definedName>
    <definedName name="_Dept1BillHours">'Step 1-Employee Info'!$I$114:$BF$114</definedName>
    <definedName name="_Dept1Field">'Step 1-Employee Info'!$I$92:$BF$92</definedName>
    <definedName name="_Dept1NonBillHours">'Step 1-Employee Info'!$I$181:$BF$181</definedName>
    <definedName name="_Dept1Office">'Step 1-Employee Info'!$I$81:$BF$81</definedName>
    <definedName name="_Dept1OHours">'Step 1-Employee Info'!$I$103:$BF$103</definedName>
    <definedName name="_Dept1PayrollTax">'Step 1-Employee Info'!$I$157:$BF$157</definedName>
    <definedName name="_Dept2AnnualGross">'Step 1-Employee Info'!$I$146:$BF$146</definedName>
    <definedName name="_Dept2Benefits">'Step 1-Employee Info'!$I$170:$BF$170</definedName>
    <definedName name="_Dept2BillHours">'Step 1-Employee Info'!$I$115:$BF$115</definedName>
    <definedName name="_Dept2Field">'Step 1-Employee Info'!$I$93:$BF$93</definedName>
    <definedName name="_Dept2NonBillHours">'Step 1-Employee Info'!$I$182:$BF$182</definedName>
    <definedName name="_Dept2Office">'Step 1-Employee Info'!$I$82:$BF$82</definedName>
    <definedName name="_Dept2OHours">'Step 1-Employee Info'!$I$104:$BF$104</definedName>
    <definedName name="_Dept2PayrollTax">'Step 1-Employee Info'!$I$158:$BF$158</definedName>
    <definedName name="_Dept3AnnualGross">'Step 1-Employee Info'!$I$147:$BF$147</definedName>
    <definedName name="_Dept3Benefits">'Step 1-Employee Info'!$I$171:$BF$171</definedName>
    <definedName name="_Dept3BillHours">'Step 1-Employee Info'!$I$116:$BF$116</definedName>
    <definedName name="_Dept3Field">'Step 1-Employee Info'!$I$94:$BF$94</definedName>
    <definedName name="_Dept3NonBillHours">'Step 1-Employee Info'!$I$183:$BF$183</definedName>
    <definedName name="_Dept3Office">'Step 1-Employee Info'!$I$83:$BF$83</definedName>
    <definedName name="_Dept3OHours">'Step 1-Employee Info'!$I$105:$BF$105</definedName>
    <definedName name="_Dept3PayrollTax">'Step 1-Employee Info'!$I$159:$BF$159</definedName>
    <definedName name="_Dept4AnnualGross">'Step 1-Employee Info'!$I$148:$BF$148</definedName>
    <definedName name="_Dept4Benefits">'Step 1-Employee Info'!$I$172:$BF$172</definedName>
    <definedName name="_Dept4BillHours">'Step 1-Employee Info'!$I$117:$BF$117</definedName>
    <definedName name="_Dept4Field">'Step 1-Employee Info'!$I$95:$BF$95</definedName>
    <definedName name="_Dept4NonBillHours">'Step 1-Employee Info'!$I$184:$BF$184</definedName>
    <definedName name="_Dept4Office">'Step 1-Employee Info'!$I$84:$BF$84</definedName>
    <definedName name="_Dept4OHours">'Step 1-Employee Info'!$I$106:$BF$106</definedName>
    <definedName name="_Dept4PayrollTax">'Step 1-Employee Info'!$I$160:$BF$160</definedName>
    <definedName name="_Dept5AnnualGross">'Step 1-Employee Info'!$I$149:$BF$149</definedName>
    <definedName name="_Dept5Benefits">'Step 1-Employee Info'!$I$173:$BF$173</definedName>
    <definedName name="_Dept5BillHours">'Step 1-Employee Info'!$I$118:$BF$118</definedName>
    <definedName name="_Dept5Field">'Step 1-Employee Info'!$I$96:$BF$96</definedName>
    <definedName name="_Dept5NonBillHours">'Step 1-Employee Info'!$I$185:$BF$185</definedName>
    <definedName name="_Dept5Office">'Step 1-Employee Info'!$I$85:$BF$85</definedName>
    <definedName name="_Dept5OHours">'Step 1-Employee Info'!$I$107:$BF$107</definedName>
    <definedName name="_Dept5PayrollTax">'Step 1-Employee Info'!$I$161:$BF$161</definedName>
    <definedName name="_Dept6AnnualGross">'Step 1-Employee Info'!$I$150:$BF$150</definedName>
    <definedName name="_Dept6Benefits">'Step 1-Employee Info'!$I$174:$BF$174</definedName>
    <definedName name="_Dept6BillHours">'Step 1-Employee Info'!$I$119:$BF$119</definedName>
    <definedName name="_Dept6Field">'Step 1-Employee Info'!$I$97:$BF$97</definedName>
    <definedName name="_Dept6NonBillHours">'Step 1-Employee Info'!$I$186:$BF$186</definedName>
    <definedName name="_Dept6Office">'Step 1-Employee Info'!$I$86:$BF$86</definedName>
    <definedName name="_Dept6OHours">'Step 1-Employee Info'!$I$108:$BF$108</definedName>
    <definedName name="_Dept6PayrollTax">'Step 1-Employee Info'!$I$162:$BF$162</definedName>
    <definedName name="_Dept7AnnualGross">'Step 1-Employee Info'!$I$151:$BF$151</definedName>
    <definedName name="_Dept7Benefits">'Step 1-Employee Info'!$I$175:$BF$175</definedName>
    <definedName name="_Dept7BillHours">'Step 1-Employee Info'!$I$120:$BF$120</definedName>
    <definedName name="_Dept7Field">'Step 1-Employee Info'!$I$98:$BF$98</definedName>
    <definedName name="_Dept7NonBillHours">'Step 1-Employee Info'!$I$187:$BF$187</definedName>
    <definedName name="_Dept7Office">'Step 1-Employee Info'!$I$87:$BF$87</definedName>
    <definedName name="_Dept7OHours">'Step 1-Employee Info'!$I$109:$BF$109</definedName>
    <definedName name="_Dept7PayrollTax">'Step 1-Employee Info'!$I$163:$BF$163</definedName>
    <definedName name="_Dept8AnnualGross">'Step 1-Employee Info'!$I$152:$BF$152</definedName>
    <definedName name="_Dept8Benefits">'Step 1-Employee Info'!$I$176:$BF$176</definedName>
    <definedName name="_Dept8BillHours">'Step 1-Employee Info'!$I$121:$BF$121</definedName>
    <definedName name="_Dept8Field">'Step 1-Employee Info'!$I$99:$BF$99</definedName>
    <definedName name="_Dept8NonBillHours">'Step 1-Employee Info'!$I$188:$BF$188</definedName>
    <definedName name="_Dept8Office">'Step 1-Employee Info'!$I$88:$BF$88</definedName>
    <definedName name="_Dept8OHours">'Step 1-Employee Info'!$I$110:$BF$110</definedName>
    <definedName name="_Dept8PayrollTax">'Step 1-Employee Info'!$I$164:$BF$164</definedName>
    <definedName name="_Dept9AnnualGross">'Step 1-Employee Info'!$I$153:$BF$153</definedName>
    <definedName name="_Dept9Benefits">'Step 1-Employee Info'!$I$177:$BF$177</definedName>
    <definedName name="_Dept9BillHours">'Step 1-Employee Info'!$I$122:$BF$122</definedName>
    <definedName name="_Dept9Field">'Step 1-Employee Info'!$I$100:$BF$100</definedName>
    <definedName name="_Dept9NonBillHours">'Step 1-Employee Info'!$I$189:$BF$189</definedName>
    <definedName name="_Dept9Office">'Step 1-Employee Info'!$I$89:$BF$89</definedName>
    <definedName name="_Dept9OHours">'Step 1-Employee Info'!$I$111:$BF$111</definedName>
    <definedName name="_Dept9PayrollTax">'Step 1-Employee Info'!$I$165:$BF$165</definedName>
    <definedName name="_DeptCompare">'Step 4-Reports &amp; Comparisons'!$AP$283:$BX$297</definedName>
    <definedName name="_DeptRanges">Ranges!$E$2:$BB$12</definedName>
    <definedName name="_EmpCompare">'Step 4-Reports &amp; Comparisons'!$AP$302:$GK$314</definedName>
    <definedName name="_EmpData">'Step 1-Employee Info'!$I$22:$BF$190</definedName>
    <definedName name="_EmpGrossCost">'Step 1-Employee Info'!$I$72:$BF$72</definedName>
    <definedName name="_EmpName">'Step 1-Employee Info'!$I$22:$BF$22</definedName>
    <definedName name="_EmpTCost">'Step 1-Employee Info'!$I$31:$BF$31</definedName>
    <definedName name="_FieldNonBillHours">'Step 1-Employee Info'!$I$80:$BF$80</definedName>
    <definedName name="_FUTA">'Step 1-Employee Info'!$I$125:$BF$125</definedName>
    <definedName name="_GeneralAnnualGross">'Step 1-Employee Info'!$I$144:$BF$144</definedName>
    <definedName name="_GeneralBenefits">'Step 1-Employee Info'!$I$168:$BF$168</definedName>
    <definedName name="_GeneralBillHours">'Step 1-Employee Info'!$I$131:$BF$131</definedName>
    <definedName name="_GeneralNonBillHours">'Step 1-Employee Info'!$I$180:$BF$180</definedName>
    <definedName name="_GeneralPayrollTax">'Step 1-Employee Info'!$I$156:$BF$156</definedName>
    <definedName name="_GenOfficeCost">'Step 1-Employee Info'!$I$91:$BF$91</definedName>
    <definedName name="_GenOfficeOHours">'Step 1-Employee Info'!$I$113:$BF$113</definedName>
    <definedName name="_GrossWage">'Step 1-Employee Info'!$I$71:$BF$71</definedName>
    <definedName name="_Holiday">'Step 1-Employee Info'!$I$28:$BF$28</definedName>
    <definedName name="_JustDepts">'Step 1-Employee Info'!$J$10:$L$19</definedName>
    <definedName name="_Med">'Step 1-Employee Info'!$I$129:$BF$129</definedName>
    <definedName name="_NonBillFieldCost">'Step 1-Employee Info'!$I$102:$BF$102</definedName>
    <definedName name="_NonBillHours">'Step 1-Employee Info'!$I$124:$BF$124</definedName>
    <definedName name="_OfficeHours">'Step 1-Employee Info'!$I$78:$BF$78</definedName>
    <definedName name="_OtHours">'Step 1-Employee Info'!$I$26:$BF$26</definedName>
    <definedName name="_OV3">'Step 4-Reports &amp; Comparisons'!$E$131:$E$133</definedName>
    <definedName name="_OV4">'Step 4-Reports &amp; Comparisons'!$E$131:$E$134</definedName>
    <definedName name="_OverDept">'Step 2-Overhead'!$C$157:$H$167</definedName>
    <definedName name="_SalRate">'Step 1-Employee Info'!$I$24:$BF$24</definedName>
    <definedName name="_SalType">'Step 1-Employee Info'!$I$23:$BF$23</definedName>
    <definedName name="_Sick">'Step 1-Employee Info'!$I$29:$BF$29</definedName>
    <definedName name="_SocSec">'Step 1-Employee Info'!$I$128:$BF$128</definedName>
    <definedName name="_SUI">'Step 1-Employee Info'!$I$126:$BF$126</definedName>
    <definedName name="_TotalBenefits">'Step 1-Employee Info'!$I$68:$BF$68</definedName>
    <definedName name="_TotalPaidHour">'Step 1-Employee Info'!$I$75:$BF$75</definedName>
    <definedName name="_TotalTaxCost">'Step 1-Employee Info'!$I$130:$BF$130</definedName>
    <definedName name="_Train">'Step 1-Employee Info'!$I$30:$BF$30</definedName>
    <definedName name="_Vaca">'Step 1-Employee Info'!$I$27:$BF$27</definedName>
    <definedName name="_Wcomp">'Step 1-Employee Info'!$I$127:$BF$127</definedName>
    <definedName name="_WeekHours">'Step 1-Employee Info'!$I$25:$BF$25</definedName>
    <definedName name="CatRanges" comment="Category connected to range suffix">Ranges!$C$2:$D$33</definedName>
    <definedName name="Dept10">Ranges!$E$3:$E$12</definedName>
    <definedName name="DeptRanges" comment="Range prefix connected to Department Name">Ranges!$E$2:$BB$12</definedName>
    <definedName name="Depts" comment="Names of All Departments">Ranges!$E$2:$E$12</definedName>
    <definedName name="Employee_Direct_Cost">_DirectCost</definedName>
    <definedName name="EmpType" comment="Type of employee, field tech, office, or combination">Ranges!$A$2:$A$3</definedName>
    <definedName name="JohnEmpCompare">'Step 4-Reports &amp; Comparisons'!$AS$302:$GK$327</definedName>
    <definedName name="LinkBudget">'Step 6-Budget &amp; Cash Flow'!$AH$14:$AH$15</definedName>
    <definedName name="_xlnm.Print_Area" localSheetId="1">'Step 1-Employee Info'!$A$1:$BF$193</definedName>
    <definedName name="_xlnm.Print_Area" localSheetId="2">'Step 2-Overhead'!$C$2:$X$230</definedName>
    <definedName name="_xlnm.Print_Area" localSheetId="3">'Step 3-Pricing'!$A$1:$O$95</definedName>
    <definedName name="_xlnm.Print_Area" localSheetId="4">'Step 4-Reports &amp; Comparisons'!$C$1:$T$265</definedName>
    <definedName name="_xlnm.Print_Area" localSheetId="5">'Step 5-Profit Analysis'!$B$1:$O$55</definedName>
    <definedName name="_xlnm.Print_Area" localSheetId="6">'Step 6-Budget &amp; Cash Flow'!$B$1:$AC$604</definedName>
    <definedName name="_xlnm.Print_Titles" localSheetId="1">'Step 1-Employee Info'!$B:$F</definedName>
    <definedName name="_xlnm.Print_Titles" localSheetId="6">'Step 6-Budget &amp; Cash Flow'!$C:$E</definedName>
    <definedName name="SalType" comment="Type of Salary">Ranges!$B$2:$B$3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0" i="1" l="1"/>
  <c r="K149" i="1"/>
  <c r="K148" i="1"/>
  <c r="AB148" i="1"/>
  <c r="K147" i="1"/>
  <c r="K146" i="1"/>
  <c r="K145" i="1"/>
  <c r="K144" i="1"/>
  <c r="AB144" i="1"/>
  <c r="K143" i="1"/>
  <c r="K140" i="1"/>
  <c r="K139" i="1"/>
  <c r="K138" i="1"/>
  <c r="AB138" i="1" s="1"/>
  <c r="K137" i="1"/>
  <c r="K136" i="1"/>
  <c r="K133" i="1"/>
  <c r="K132" i="1"/>
  <c r="K131" i="1"/>
  <c r="K130" i="1"/>
  <c r="K129" i="1"/>
  <c r="K128" i="1"/>
  <c r="K127" i="1"/>
  <c r="K126" i="1"/>
  <c r="K125" i="1"/>
  <c r="K124" i="1"/>
  <c r="K123" i="1"/>
  <c r="K122" i="1"/>
  <c r="K121" i="1"/>
  <c r="K118" i="1"/>
  <c r="AB118" i="1"/>
  <c r="K117" i="1"/>
  <c r="K116" i="1"/>
  <c r="K115" i="1"/>
  <c r="K114" i="1"/>
  <c r="K113" i="1"/>
  <c r="K110" i="1"/>
  <c r="K109" i="1"/>
  <c r="AB109" i="1" s="1"/>
  <c r="K108" i="1"/>
  <c r="AB108" i="1" s="1"/>
  <c r="K107" i="1"/>
  <c r="K106" i="1"/>
  <c r="K105" i="1"/>
  <c r="K104" i="1"/>
  <c r="AB104" i="1" s="1"/>
  <c r="K101" i="1"/>
  <c r="K100" i="1"/>
  <c r="K99" i="1"/>
  <c r="K98" i="1"/>
  <c r="AB98" i="1" s="1"/>
  <c r="K97" i="1"/>
  <c r="K96" i="1"/>
  <c r="K95" i="1"/>
  <c r="K94" i="1"/>
  <c r="AB94" i="1" s="1"/>
  <c r="K93" i="1"/>
  <c r="K92" i="1"/>
  <c r="K91" i="1"/>
  <c r="AB91" i="1" s="1"/>
  <c r="K88" i="1"/>
  <c r="K87" i="1"/>
  <c r="K86" i="1"/>
  <c r="K85" i="1"/>
  <c r="K84" i="1"/>
  <c r="K83" i="1"/>
  <c r="K82" i="1"/>
  <c r="K81" i="1"/>
  <c r="K80" i="1"/>
  <c r="AB80" i="1"/>
  <c r="K79" i="1"/>
  <c r="K78" i="1"/>
  <c r="K77" i="1"/>
  <c r="K76" i="1"/>
  <c r="K75" i="1"/>
  <c r="K74" i="1"/>
  <c r="K73" i="1"/>
  <c r="K72" i="1"/>
  <c r="K71" i="1"/>
  <c r="K70" i="1"/>
  <c r="AB70" i="1" s="1"/>
  <c r="K69" i="1"/>
  <c r="K68" i="1"/>
  <c r="K67" i="1"/>
  <c r="K66" i="1"/>
  <c r="K65" i="1"/>
  <c r="K64" i="1"/>
  <c r="AB64" i="1" s="1"/>
  <c r="K61" i="1"/>
  <c r="K60" i="1"/>
  <c r="K59" i="1"/>
  <c r="K58" i="1"/>
  <c r="AB58" i="1" s="1"/>
  <c r="K57" i="1"/>
  <c r="K56" i="1"/>
  <c r="K55" i="1"/>
  <c r="K54" i="1"/>
  <c r="AB54" i="1" s="1"/>
  <c r="K53" i="1"/>
  <c r="K52" i="1"/>
  <c r="K51" i="1"/>
  <c r="K48" i="1"/>
  <c r="AB48" i="1" s="1"/>
  <c r="K47" i="1"/>
  <c r="K46" i="1"/>
  <c r="K45" i="1"/>
  <c r="K44" i="1"/>
  <c r="K43" i="1"/>
  <c r="K42" i="1"/>
  <c r="K41" i="1"/>
  <c r="K38" i="1"/>
  <c r="K37" i="1"/>
  <c r="K36" i="1"/>
  <c r="K35" i="1"/>
  <c r="K34" i="1"/>
  <c r="AB34" i="1"/>
  <c r="K33" i="1"/>
  <c r="K32" i="1"/>
  <c r="K31" i="1"/>
  <c r="K30" i="1"/>
  <c r="AB30" i="1"/>
  <c r="K29" i="1"/>
  <c r="K28" i="1"/>
  <c r="K27" i="1"/>
  <c r="K26" i="1"/>
  <c r="AB26" i="1" s="1"/>
  <c r="K25" i="1"/>
  <c r="K24" i="1"/>
  <c r="K21" i="1"/>
  <c r="K20" i="1"/>
  <c r="K19" i="1"/>
  <c r="K18" i="1"/>
  <c r="K17" i="1"/>
  <c r="K16" i="1"/>
  <c r="AB16" i="1" s="1"/>
  <c r="K15" i="1"/>
  <c r="K14" i="1"/>
  <c r="K13" i="1"/>
  <c r="K12" i="1"/>
  <c r="AB12" i="1" s="1"/>
  <c r="K11" i="1"/>
  <c r="K10" i="1"/>
  <c r="M85" i="20"/>
  <c r="AB18" i="20"/>
  <c r="F74" i="20"/>
  <c r="M77" i="20"/>
  <c r="M76" i="20"/>
  <c r="M75" i="20"/>
  <c r="AC17" i="19"/>
  <c r="AA17" i="19"/>
  <c r="Y17" i="19"/>
  <c r="W17" i="19"/>
  <c r="U17" i="19"/>
  <c r="S17" i="19"/>
  <c r="Q17" i="19"/>
  <c r="O17" i="19"/>
  <c r="M17" i="19"/>
  <c r="K17" i="19"/>
  <c r="I17" i="19"/>
  <c r="G17" i="19"/>
  <c r="AC567" i="19"/>
  <c r="AA567" i="19"/>
  <c r="Y567" i="19"/>
  <c r="W567" i="19"/>
  <c r="U567" i="19"/>
  <c r="S567" i="19"/>
  <c r="Q567" i="19"/>
  <c r="O567" i="19"/>
  <c r="M567" i="19"/>
  <c r="K567" i="19"/>
  <c r="I567" i="19"/>
  <c r="G567" i="19"/>
  <c r="E567" i="19"/>
  <c r="AC561" i="19"/>
  <c r="AA561" i="19"/>
  <c r="Y561" i="19"/>
  <c r="W561" i="19"/>
  <c r="U561" i="19"/>
  <c r="S561" i="19"/>
  <c r="Q561" i="19"/>
  <c r="O561" i="19"/>
  <c r="M561" i="19"/>
  <c r="K561" i="19"/>
  <c r="I561" i="19"/>
  <c r="G561" i="19"/>
  <c r="E561" i="19"/>
  <c r="AC560" i="19"/>
  <c r="AA560" i="19"/>
  <c r="Y560" i="19"/>
  <c r="W560" i="19"/>
  <c r="U560" i="19"/>
  <c r="S560" i="19"/>
  <c r="Q560" i="19"/>
  <c r="O560" i="19"/>
  <c r="M560" i="19"/>
  <c r="K560" i="19"/>
  <c r="I560" i="19"/>
  <c r="G560" i="19"/>
  <c r="E560" i="19"/>
  <c r="AC559" i="19"/>
  <c r="AA559" i="19"/>
  <c r="Y559" i="19"/>
  <c r="W559" i="19"/>
  <c r="U559" i="19"/>
  <c r="S559" i="19"/>
  <c r="Q559" i="19"/>
  <c r="O559" i="19"/>
  <c r="M559" i="19"/>
  <c r="K559" i="19"/>
  <c r="I559" i="19"/>
  <c r="G559" i="19"/>
  <c r="E559" i="19"/>
  <c r="AC518" i="19"/>
  <c r="AA518" i="19"/>
  <c r="Y518" i="19"/>
  <c r="W518" i="19"/>
  <c r="U518" i="19"/>
  <c r="S518" i="19"/>
  <c r="Q518" i="19"/>
  <c r="O518" i="19"/>
  <c r="M518" i="19"/>
  <c r="K518" i="19"/>
  <c r="I518" i="19"/>
  <c r="G518" i="19"/>
  <c r="E518" i="19"/>
  <c r="AC512" i="19"/>
  <c r="AA512" i="19"/>
  <c r="Y512" i="19"/>
  <c r="W512" i="19"/>
  <c r="U512" i="19"/>
  <c r="S512" i="19"/>
  <c r="Q512" i="19"/>
  <c r="O512" i="19"/>
  <c r="M512" i="19"/>
  <c r="K512" i="19"/>
  <c r="I512" i="19"/>
  <c r="G512" i="19"/>
  <c r="E512" i="19"/>
  <c r="AC511" i="19"/>
  <c r="AA511" i="19"/>
  <c r="Y511" i="19"/>
  <c r="W511" i="19"/>
  <c r="U511" i="19"/>
  <c r="S511" i="19"/>
  <c r="Q511" i="19"/>
  <c r="O511" i="19"/>
  <c r="M511" i="19"/>
  <c r="K511" i="19"/>
  <c r="I511" i="19"/>
  <c r="G511" i="19"/>
  <c r="E511" i="19"/>
  <c r="AC510" i="19"/>
  <c r="AA510" i="19"/>
  <c r="Y510" i="19"/>
  <c r="W510" i="19"/>
  <c r="U510" i="19"/>
  <c r="S510" i="19"/>
  <c r="Q510" i="19"/>
  <c r="O510" i="19"/>
  <c r="M510" i="19"/>
  <c r="K510" i="19"/>
  <c r="I510" i="19"/>
  <c r="G510" i="19"/>
  <c r="E510" i="19"/>
  <c r="AC469" i="19"/>
  <c r="AA469" i="19"/>
  <c r="Y469" i="19"/>
  <c r="W469" i="19"/>
  <c r="U469" i="19"/>
  <c r="S469" i="19"/>
  <c r="Q469" i="19"/>
  <c r="O469" i="19"/>
  <c r="M469" i="19"/>
  <c r="K469" i="19"/>
  <c r="I469" i="19"/>
  <c r="G469" i="19"/>
  <c r="E469" i="19"/>
  <c r="AC463" i="19"/>
  <c r="AA463" i="19"/>
  <c r="Y463" i="19"/>
  <c r="W463" i="19"/>
  <c r="U463" i="19"/>
  <c r="S463" i="19"/>
  <c r="Q463" i="19"/>
  <c r="O463" i="19"/>
  <c r="M463" i="19"/>
  <c r="K463" i="19"/>
  <c r="I463" i="19"/>
  <c r="G463" i="19"/>
  <c r="E463" i="19"/>
  <c r="AC462" i="19"/>
  <c r="AA462" i="19"/>
  <c r="Y462" i="19"/>
  <c r="W462" i="19"/>
  <c r="U462" i="19"/>
  <c r="S462" i="19"/>
  <c r="Q462" i="19"/>
  <c r="O462" i="19"/>
  <c r="M462" i="19"/>
  <c r="K462" i="19"/>
  <c r="I462" i="19"/>
  <c r="G462" i="19"/>
  <c r="E462" i="19"/>
  <c r="AC461" i="19"/>
  <c r="AA461" i="19"/>
  <c r="Y461" i="19"/>
  <c r="W461" i="19"/>
  <c r="U461" i="19"/>
  <c r="S461" i="19"/>
  <c r="Q461" i="19"/>
  <c r="O461" i="19"/>
  <c r="M461" i="19"/>
  <c r="K461" i="19"/>
  <c r="I461" i="19"/>
  <c r="G461" i="19"/>
  <c r="E461" i="19"/>
  <c r="AC420" i="19"/>
  <c r="AA420" i="19"/>
  <c r="Y420" i="19"/>
  <c r="W420" i="19"/>
  <c r="U420" i="19"/>
  <c r="S420" i="19"/>
  <c r="Q420" i="19"/>
  <c r="O420" i="19"/>
  <c r="M420" i="19"/>
  <c r="K420" i="19"/>
  <c r="I420" i="19"/>
  <c r="G420" i="19"/>
  <c r="E420" i="19"/>
  <c r="AC414" i="19"/>
  <c r="AA414" i="19"/>
  <c r="Y414" i="19"/>
  <c r="W414" i="19"/>
  <c r="U414" i="19"/>
  <c r="S414" i="19"/>
  <c r="Q414" i="19"/>
  <c r="O414" i="19"/>
  <c r="M414" i="19"/>
  <c r="K414" i="19"/>
  <c r="I414" i="19"/>
  <c r="G414" i="19"/>
  <c r="E414" i="19"/>
  <c r="AC413" i="19"/>
  <c r="AA413" i="19"/>
  <c r="Y413" i="19"/>
  <c r="W413" i="19"/>
  <c r="U413" i="19"/>
  <c r="S413" i="19"/>
  <c r="Q413" i="19"/>
  <c r="O413" i="19"/>
  <c r="M413" i="19"/>
  <c r="K413" i="19"/>
  <c r="I413" i="19"/>
  <c r="G413" i="19"/>
  <c r="E413" i="19"/>
  <c r="AC412" i="19"/>
  <c r="AA412" i="19"/>
  <c r="Y412" i="19"/>
  <c r="W412" i="19"/>
  <c r="U412" i="19"/>
  <c r="S412" i="19"/>
  <c r="Q412" i="19"/>
  <c r="O412" i="19"/>
  <c r="M412" i="19"/>
  <c r="K412" i="19"/>
  <c r="I412" i="19"/>
  <c r="G412" i="19"/>
  <c r="E412" i="19"/>
  <c r="AC371" i="19"/>
  <c r="AA371" i="19"/>
  <c r="Y371" i="19"/>
  <c r="W371" i="19"/>
  <c r="U371" i="19"/>
  <c r="S371" i="19"/>
  <c r="Q371" i="19"/>
  <c r="O371" i="19"/>
  <c r="M371" i="19"/>
  <c r="K371" i="19"/>
  <c r="I371" i="19"/>
  <c r="G371" i="19"/>
  <c r="E371" i="19"/>
  <c r="AC365" i="19"/>
  <c r="AA365" i="19"/>
  <c r="Y365" i="19"/>
  <c r="W365" i="19"/>
  <c r="U365" i="19"/>
  <c r="S365" i="19"/>
  <c r="Q365" i="19"/>
  <c r="O365" i="19"/>
  <c r="M365" i="19"/>
  <c r="K365" i="19"/>
  <c r="I365" i="19"/>
  <c r="G365" i="19"/>
  <c r="E365" i="19"/>
  <c r="AC364" i="19"/>
  <c r="AA364" i="19"/>
  <c r="Y364" i="19"/>
  <c r="W364" i="19"/>
  <c r="U364" i="19"/>
  <c r="S364" i="19"/>
  <c r="Q364" i="19"/>
  <c r="O364" i="19"/>
  <c r="M364" i="19"/>
  <c r="K364" i="19"/>
  <c r="I364" i="19"/>
  <c r="G364" i="19"/>
  <c r="E364" i="19"/>
  <c r="AC363" i="19"/>
  <c r="AA363" i="19"/>
  <c r="Y363" i="19"/>
  <c r="W363" i="19"/>
  <c r="U363" i="19"/>
  <c r="S363" i="19"/>
  <c r="Q363" i="19"/>
  <c r="O363" i="19"/>
  <c r="M363" i="19"/>
  <c r="K363" i="19"/>
  <c r="I363" i="19"/>
  <c r="G363" i="19"/>
  <c r="E363" i="19"/>
  <c r="AC322" i="19"/>
  <c r="AA322" i="19"/>
  <c r="Y322" i="19"/>
  <c r="W322" i="19"/>
  <c r="U322" i="19"/>
  <c r="S322" i="19"/>
  <c r="Q322" i="19"/>
  <c r="O322" i="19"/>
  <c r="M322" i="19"/>
  <c r="K322" i="19"/>
  <c r="I322" i="19"/>
  <c r="G322" i="19"/>
  <c r="E322" i="19"/>
  <c r="AC316" i="19"/>
  <c r="AA316" i="19"/>
  <c r="Y316" i="19"/>
  <c r="W316" i="19"/>
  <c r="U316" i="19"/>
  <c r="S316" i="19"/>
  <c r="Q316" i="19"/>
  <c r="O316" i="19"/>
  <c r="M316" i="19"/>
  <c r="K316" i="19"/>
  <c r="I316" i="19"/>
  <c r="G316" i="19"/>
  <c r="E316" i="19"/>
  <c r="AC315" i="19"/>
  <c r="AA315" i="19"/>
  <c r="Y315" i="19"/>
  <c r="W315" i="19"/>
  <c r="U315" i="19"/>
  <c r="S315" i="19"/>
  <c r="Q315" i="19"/>
  <c r="O315" i="19"/>
  <c r="M315" i="19"/>
  <c r="K315" i="19"/>
  <c r="I315" i="19"/>
  <c r="G315" i="19"/>
  <c r="E315" i="19"/>
  <c r="AC314" i="19"/>
  <c r="AA314" i="19"/>
  <c r="Y314" i="19"/>
  <c r="W314" i="19"/>
  <c r="U314" i="19"/>
  <c r="S314" i="19"/>
  <c r="Q314" i="19"/>
  <c r="O314" i="19"/>
  <c r="M314" i="19"/>
  <c r="K314" i="19"/>
  <c r="I314" i="19"/>
  <c r="G314" i="19"/>
  <c r="E314" i="19"/>
  <c r="AC273" i="19"/>
  <c r="AA273" i="19"/>
  <c r="Y273" i="19"/>
  <c r="W273" i="19"/>
  <c r="U273" i="19"/>
  <c r="S273" i="19"/>
  <c r="Q273" i="19"/>
  <c r="O273" i="19"/>
  <c r="M273" i="19"/>
  <c r="K273" i="19"/>
  <c r="I273" i="19"/>
  <c r="G273" i="19"/>
  <c r="E273" i="19"/>
  <c r="AC267" i="19"/>
  <c r="AA267" i="19"/>
  <c r="Y267" i="19"/>
  <c r="W267" i="19"/>
  <c r="U267" i="19"/>
  <c r="S267" i="19"/>
  <c r="Q267" i="19"/>
  <c r="O267" i="19"/>
  <c r="M267" i="19"/>
  <c r="K267" i="19"/>
  <c r="I267" i="19"/>
  <c r="G267" i="19"/>
  <c r="E267" i="19"/>
  <c r="AC266" i="19"/>
  <c r="AA266" i="19"/>
  <c r="Y266" i="19"/>
  <c r="W266" i="19"/>
  <c r="U266" i="19"/>
  <c r="S266" i="19"/>
  <c r="Q266" i="19"/>
  <c r="O266" i="19"/>
  <c r="M266" i="19"/>
  <c r="K266" i="19"/>
  <c r="I266" i="19"/>
  <c r="G266" i="19"/>
  <c r="E266" i="19"/>
  <c r="AC265" i="19"/>
  <c r="AA265" i="19"/>
  <c r="Y265" i="19"/>
  <c r="W265" i="19"/>
  <c r="U265" i="19"/>
  <c r="S265" i="19"/>
  <c r="Q265" i="19"/>
  <c r="O265" i="19"/>
  <c r="M265" i="19"/>
  <c r="K265" i="19"/>
  <c r="I265" i="19"/>
  <c r="G265" i="19"/>
  <c r="E265" i="19"/>
  <c r="AC224" i="19"/>
  <c r="AA224" i="19"/>
  <c r="Y224" i="19"/>
  <c r="W224" i="19"/>
  <c r="U224" i="19"/>
  <c r="S224" i="19"/>
  <c r="Q224" i="19"/>
  <c r="O224" i="19"/>
  <c r="M224" i="19"/>
  <c r="K224" i="19"/>
  <c r="I224" i="19"/>
  <c r="G224" i="19"/>
  <c r="E224" i="19"/>
  <c r="AC218" i="19"/>
  <c r="AA218" i="19"/>
  <c r="Y218" i="19"/>
  <c r="W218" i="19"/>
  <c r="U218" i="19"/>
  <c r="S218" i="19"/>
  <c r="Q218" i="19"/>
  <c r="O218" i="19"/>
  <c r="M218" i="19"/>
  <c r="K218" i="19"/>
  <c r="I218" i="19"/>
  <c r="G218" i="19"/>
  <c r="E218" i="19"/>
  <c r="AC217" i="19"/>
  <c r="AA217" i="19"/>
  <c r="Y217" i="19"/>
  <c r="W217" i="19"/>
  <c r="U217" i="19"/>
  <c r="S217" i="19"/>
  <c r="Q217" i="19"/>
  <c r="O217" i="19"/>
  <c r="M217" i="19"/>
  <c r="K217" i="19"/>
  <c r="I217" i="19"/>
  <c r="G217" i="19"/>
  <c r="E217" i="19"/>
  <c r="AC216" i="19"/>
  <c r="AA216" i="19"/>
  <c r="Y216" i="19"/>
  <c r="W216" i="19"/>
  <c r="U216" i="19"/>
  <c r="S216" i="19"/>
  <c r="Q216" i="19"/>
  <c r="O216" i="19"/>
  <c r="M216" i="19"/>
  <c r="K216" i="19"/>
  <c r="I216" i="19"/>
  <c r="G216" i="19"/>
  <c r="E216" i="19"/>
  <c r="AC175" i="19"/>
  <c r="AA175" i="19"/>
  <c r="Y175" i="19"/>
  <c r="W175" i="19"/>
  <c r="U175" i="19"/>
  <c r="S175" i="19"/>
  <c r="Q175" i="19"/>
  <c r="O175" i="19"/>
  <c r="M175" i="19"/>
  <c r="K175" i="19"/>
  <c r="I175" i="19"/>
  <c r="G175" i="19"/>
  <c r="E175" i="19"/>
  <c r="AC169" i="19"/>
  <c r="AA169" i="19"/>
  <c r="Y169" i="19"/>
  <c r="W169" i="19"/>
  <c r="U169" i="19"/>
  <c r="S169" i="19"/>
  <c r="Q169" i="19"/>
  <c r="O169" i="19"/>
  <c r="M169" i="19"/>
  <c r="K169" i="19"/>
  <c r="I169" i="19"/>
  <c r="G169" i="19"/>
  <c r="E169" i="19"/>
  <c r="AC168" i="19"/>
  <c r="AA168" i="19"/>
  <c r="Y168" i="19"/>
  <c r="W168" i="19"/>
  <c r="U168" i="19"/>
  <c r="S168" i="19"/>
  <c r="Q168" i="19"/>
  <c r="O168" i="19"/>
  <c r="M168" i="19"/>
  <c r="K168" i="19"/>
  <c r="I168" i="19"/>
  <c r="G168" i="19"/>
  <c r="E168" i="19"/>
  <c r="AC167" i="19"/>
  <c r="AA167" i="19"/>
  <c r="Y167" i="19"/>
  <c r="W167" i="19"/>
  <c r="U167" i="19"/>
  <c r="S167" i="19"/>
  <c r="Q167" i="19"/>
  <c r="O167" i="19"/>
  <c r="M167" i="19"/>
  <c r="K167" i="19"/>
  <c r="I167" i="19"/>
  <c r="G167" i="19"/>
  <c r="E167" i="19"/>
  <c r="AC126" i="19"/>
  <c r="AC26" i="19"/>
  <c r="AA126" i="19"/>
  <c r="AA26" i="19"/>
  <c r="Y126" i="19"/>
  <c r="Y26" i="19"/>
  <c r="W126" i="19"/>
  <c r="W26" i="19"/>
  <c r="U126" i="19"/>
  <c r="U26" i="19"/>
  <c r="S126" i="19"/>
  <c r="S26" i="19"/>
  <c r="Q126" i="19"/>
  <c r="Q26" i="19"/>
  <c r="O126" i="19"/>
  <c r="O26" i="19"/>
  <c r="M126" i="19"/>
  <c r="M26" i="19"/>
  <c r="K126" i="19"/>
  <c r="K26" i="19"/>
  <c r="I126" i="19"/>
  <c r="I26" i="19"/>
  <c r="G126" i="19"/>
  <c r="G26" i="19"/>
  <c r="E126" i="19"/>
  <c r="AC118" i="19"/>
  <c r="AA118" i="19"/>
  <c r="Y118" i="19"/>
  <c r="W118" i="19"/>
  <c r="U118" i="19"/>
  <c r="S118" i="19"/>
  <c r="Q118" i="19"/>
  <c r="O118" i="19"/>
  <c r="M118" i="19"/>
  <c r="K118" i="19"/>
  <c r="I118" i="19"/>
  <c r="G118" i="19"/>
  <c r="E118" i="19"/>
  <c r="E77" i="19"/>
  <c r="E68" i="19"/>
  <c r="E26" i="19"/>
  <c r="E17" i="19"/>
  <c r="AJ150" i="1"/>
  <c r="AJ149" i="1"/>
  <c r="AJ148" i="1"/>
  <c r="AJ147" i="1"/>
  <c r="AJ146" i="1"/>
  <c r="AJ145" i="1"/>
  <c r="AJ144" i="1"/>
  <c r="AJ143" i="1"/>
  <c r="AJ140" i="1"/>
  <c r="AJ139" i="1"/>
  <c r="AJ138" i="1"/>
  <c r="AJ137" i="1"/>
  <c r="AJ136" i="1"/>
  <c r="AJ133" i="1"/>
  <c r="AJ132" i="1"/>
  <c r="AJ131" i="1"/>
  <c r="AJ130" i="1"/>
  <c r="AJ129" i="1"/>
  <c r="AJ128" i="1"/>
  <c r="AJ127" i="1"/>
  <c r="AJ126" i="1"/>
  <c r="AJ125" i="1"/>
  <c r="AJ124" i="1"/>
  <c r="AJ123" i="1"/>
  <c r="AJ122" i="1"/>
  <c r="AJ121" i="1"/>
  <c r="AJ118" i="1"/>
  <c r="AJ117" i="1"/>
  <c r="AJ116" i="1"/>
  <c r="AJ115" i="1"/>
  <c r="AJ114" i="1"/>
  <c r="AJ113" i="1"/>
  <c r="AJ110" i="1"/>
  <c r="AJ109" i="1"/>
  <c r="AJ108" i="1"/>
  <c r="AJ107" i="1"/>
  <c r="AJ106" i="1"/>
  <c r="AJ105" i="1"/>
  <c r="AJ104" i="1"/>
  <c r="AJ101" i="1"/>
  <c r="AJ100" i="1"/>
  <c r="AJ99" i="1"/>
  <c r="AJ98" i="1"/>
  <c r="AJ97" i="1"/>
  <c r="AJ96" i="1"/>
  <c r="AJ95" i="1"/>
  <c r="AJ94" i="1"/>
  <c r="AJ93" i="1"/>
  <c r="AJ92" i="1"/>
  <c r="AJ91"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1" i="1"/>
  <c r="AJ60" i="1"/>
  <c r="AJ59" i="1"/>
  <c r="AJ58" i="1"/>
  <c r="AJ57" i="1"/>
  <c r="AJ56" i="1"/>
  <c r="AJ55" i="1"/>
  <c r="AJ54" i="1"/>
  <c r="AJ53" i="1"/>
  <c r="AJ52" i="1"/>
  <c r="AJ51" i="1"/>
  <c r="AJ48" i="1"/>
  <c r="AJ47" i="1"/>
  <c r="AJ46" i="1"/>
  <c r="AJ45" i="1"/>
  <c r="AJ44" i="1"/>
  <c r="AJ43" i="1"/>
  <c r="AJ42" i="1"/>
  <c r="AJ41" i="1"/>
  <c r="AJ38" i="1"/>
  <c r="AJ37" i="1"/>
  <c r="AJ36" i="1"/>
  <c r="AJ35" i="1"/>
  <c r="AJ34" i="1"/>
  <c r="AJ33" i="1"/>
  <c r="AJ32" i="1"/>
  <c r="AJ31" i="1"/>
  <c r="AJ30" i="1"/>
  <c r="AJ29" i="1"/>
  <c r="AJ28" i="1"/>
  <c r="AJ27" i="1"/>
  <c r="AJ26" i="1"/>
  <c r="AJ25" i="1"/>
  <c r="AJ24" i="1"/>
  <c r="AJ21" i="1"/>
  <c r="AJ20" i="1"/>
  <c r="AJ19" i="1"/>
  <c r="AJ18" i="1"/>
  <c r="C277" i="19" s="1"/>
  <c r="AJ17" i="1"/>
  <c r="AJ16" i="1"/>
  <c r="AJ15" i="1"/>
  <c r="AJ14" i="1"/>
  <c r="AJ13" i="1"/>
  <c r="AJ12" i="1"/>
  <c r="AJ11" i="1"/>
  <c r="AJ10" i="1"/>
  <c r="AH150" i="1"/>
  <c r="AH149" i="1"/>
  <c r="AH148" i="1"/>
  <c r="AH147" i="1"/>
  <c r="AH146" i="1"/>
  <c r="AH145" i="1"/>
  <c r="AH144" i="1"/>
  <c r="AH143" i="1"/>
  <c r="AH140" i="1"/>
  <c r="AH139" i="1"/>
  <c r="AH138" i="1"/>
  <c r="AH137" i="1"/>
  <c r="AH136" i="1"/>
  <c r="AH133" i="1"/>
  <c r="AH132" i="1"/>
  <c r="AH131" i="1"/>
  <c r="AH130" i="1"/>
  <c r="AH129" i="1"/>
  <c r="AH128" i="1"/>
  <c r="AH127" i="1"/>
  <c r="AH126" i="1"/>
  <c r="AH125" i="1"/>
  <c r="AH124" i="1"/>
  <c r="AH123" i="1"/>
  <c r="AH122" i="1"/>
  <c r="AH121" i="1"/>
  <c r="AH118" i="1"/>
  <c r="AH117" i="1"/>
  <c r="AH116" i="1"/>
  <c r="AH115" i="1"/>
  <c r="AH114" i="1"/>
  <c r="AH113" i="1"/>
  <c r="AH110" i="1"/>
  <c r="AH109" i="1"/>
  <c r="AH108" i="1"/>
  <c r="AH107" i="1"/>
  <c r="AH106" i="1"/>
  <c r="AH105" i="1"/>
  <c r="AH104" i="1"/>
  <c r="AH101" i="1"/>
  <c r="AH100" i="1"/>
  <c r="AH99" i="1"/>
  <c r="AH98" i="1"/>
  <c r="AH97" i="1"/>
  <c r="AH96" i="1"/>
  <c r="AH95" i="1"/>
  <c r="AH94" i="1"/>
  <c r="AH93" i="1"/>
  <c r="AH92" i="1"/>
  <c r="AH91"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1" i="1"/>
  <c r="AH60" i="1"/>
  <c r="AH59" i="1"/>
  <c r="AH58" i="1"/>
  <c r="AH57" i="1"/>
  <c r="AH56" i="1"/>
  <c r="AH55" i="1"/>
  <c r="AH54" i="1"/>
  <c r="AH53" i="1"/>
  <c r="AH52" i="1"/>
  <c r="AH51" i="1"/>
  <c r="AH48" i="1"/>
  <c r="AH47" i="1"/>
  <c r="AH46" i="1"/>
  <c r="AH45" i="1"/>
  <c r="AH44" i="1"/>
  <c r="AH43" i="1"/>
  <c r="AH42" i="1"/>
  <c r="AH41" i="1"/>
  <c r="AH38" i="1"/>
  <c r="AH37" i="1"/>
  <c r="AH36" i="1"/>
  <c r="AH35" i="1"/>
  <c r="AH34" i="1"/>
  <c r="AH33" i="1"/>
  <c r="AH32" i="1"/>
  <c r="AH31" i="1"/>
  <c r="AH30" i="1"/>
  <c r="AH29" i="1"/>
  <c r="AH28" i="1"/>
  <c r="AH27" i="1"/>
  <c r="AH26" i="1"/>
  <c r="AH25" i="1"/>
  <c r="AH24" i="1"/>
  <c r="AH21" i="1"/>
  <c r="AH20" i="1"/>
  <c r="AH19" i="1"/>
  <c r="AH18" i="1"/>
  <c r="AH17" i="1"/>
  <c r="AH16" i="1"/>
  <c r="AH15" i="1"/>
  <c r="AH14" i="1"/>
  <c r="AH13" i="1"/>
  <c r="AH12" i="1"/>
  <c r="AH11" i="1"/>
  <c r="AH10" i="1"/>
  <c r="AF150" i="1"/>
  <c r="AF149" i="1"/>
  <c r="AF148" i="1"/>
  <c r="AF147" i="1"/>
  <c r="AF146" i="1"/>
  <c r="AF145" i="1"/>
  <c r="AF144" i="1"/>
  <c r="AF143" i="1"/>
  <c r="AF140" i="1"/>
  <c r="AF139" i="1"/>
  <c r="AF138" i="1"/>
  <c r="AF137" i="1"/>
  <c r="AF136" i="1"/>
  <c r="AF133" i="1"/>
  <c r="AF132" i="1"/>
  <c r="AF131" i="1"/>
  <c r="AF130" i="1"/>
  <c r="AF129" i="1"/>
  <c r="AF128" i="1"/>
  <c r="AF127" i="1"/>
  <c r="AF126" i="1"/>
  <c r="AF125" i="1"/>
  <c r="AF124" i="1"/>
  <c r="AF123" i="1"/>
  <c r="AF122" i="1"/>
  <c r="AF121" i="1"/>
  <c r="AF118" i="1"/>
  <c r="AF117" i="1"/>
  <c r="AF116" i="1"/>
  <c r="AF115" i="1"/>
  <c r="AF114" i="1"/>
  <c r="AF113" i="1"/>
  <c r="AF110" i="1"/>
  <c r="AF109" i="1"/>
  <c r="AF108" i="1"/>
  <c r="AF107" i="1"/>
  <c r="AF106" i="1"/>
  <c r="AF105" i="1"/>
  <c r="AF104" i="1"/>
  <c r="AF101" i="1"/>
  <c r="AF100" i="1"/>
  <c r="AF99" i="1"/>
  <c r="AF98" i="1"/>
  <c r="AF97" i="1"/>
  <c r="AF96" i="1"/>
  <c r="AF95" i="1"/>
  <c r="AF94" i="1"/>
  <c r="AF93" i="1"/>
  <c r="AF92" i="1"/>
  <c r="AF91"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C183" i="19" s="1"/>
  <c r="AF61" i="1"/>
  <c r="AF60" i="1"/>
  <c r="AF59" i="1"/>
  <c r="AF58" i="1"/>
  <c r="AF57" i="1"/>
  <c r="AF56" i="1"/>
  <c r="AF55" i="1"/>
  <c r="AF54" i="1"/>
  <c r="AF53" i="1"/>
  <c r="AF52" i="1"/>
  <c r="AF51" i="1"/>
  <c r="AF48" i="1"/>
  <c r="AF47" i="1"/>
  <c r="AF46" i="1"/>
  <c r="AF45" i="1"/>
  <c r="AF44" i="1"/>
  <c r="AF43" i="1"/>
  <c r="AF42" i="1"/>
  <c r="AF41" i="1"/>
  <c r="AF38" i="1"/>
  <c r="AF37" i="1"/>
  <c r="AF36" i="1"/>
  <c r="AF35" i="1"/>
  <c r="AF34" i="1"/>
  <c r="AF33" i="1"/>
  <c r="AF32" i="1"/>
  <c r="AF31" i="1"/>
  <c r="AF30" i="1"/>
  <c r="AF29" i="1"/>
  <c r="AF28" i="1"/>
  <c r="AF27" i="1"/>
  <c r="AF26" i="1"/>
  <c r="AF25" i="1"/>
  <c r="AF24" i="1"/>
  <c r="AF21" i="1"/>
  <c r="AF20" i="1"/>
  <c r="AF19" i="1"/>
  <c r="AF18" i="1"/>
  <c r="AF17" i="1"/>
  <c r="AF16" i="1"/>
  <c r="AF15" i="1"/>
  <c r="AF14" i="1"/>
  <c r="AF13" i="1"/>
  <c r="AF12" i="1"/>
  <c r="AF11" i="1"/>
  <c r="AF10" i="1"/>
  <c r="AD150" i="1"/>
  <c r="AD149" i="1"/>
  <c r="AD148" i="1"/>
  <c r="AD147" i="1"/>
  <c r="AD146" i="1"/>
  <c r="AD145" i="1"/>
  <c r="AD144" i="1"/>
  <c r="AD143" i="1"/>
  <c r="AD140" i="1"/>
  <c r="AD139" i="1"/>
  <c r="AD138" i="1"/>
  <c r="AD137" i="1"/>
  <c r="AD136" i="1"/>
  <c r="AD133" i="1"/>
  <c r="AD132" i="1"/>
  <c r="AD131" i="1"/>
  <c r="AD130" i="1"/>
  <c r="AD129" i="1"/>
  <c r="AD128" i="1"/>
  <c r="AD127" i="1"/>
  <c r="AD126" i="1"/>
  <c r="AD125" i="1"/>
  <c r="AD124" i="1"/>
  <c r="AD123" i="1"/>
  <c r="AD122" i="1"/>
  <c r="AD121" i="1"/>
  <c r="AD118" i="1"/>
  <c r="AD117" i="1"/>
  <c r="AD116" i="1"/>
  <c r="AD115" i="1"/>
  <c r="AD114" i="1"/>
  <c r="AD113" i="1"/>
  <c r="AD110" i="1"/>
  <c r="AD109" i="1"/>
  <c r="AD108" i="1"/>
  <c r="AD107" i="1"/>
  <c r="AD106" i="1"/>
  <c r="AD105" i="1"/>
  <c r="AD104" i="1"/>
  <c r="AD101" i="1"/>
  <c r="AD100" i="1"/>
  <c r="AD99" i="1"/>
  <c r="AD98" i="1"/>
  <c r="AD97" i="1"/>
  <c r="AD96" i="1"/>
  <c r="AD95" i="1"/>
  <c r="AD94" i="1"/>
  <c r="AD93" i="1"/>
  <c r="AD92" i="1"/>
  <c r="AD91" i="1"/>
  <c r="AD88" i="1"/>
  <c r="AD87" i="1"/>
  <c r="AD86" i="1"/>
  <c r="AD85" i="1"/>
  <c r="AD84" i="1"/>
  <c r="AD83" i="1"/>
  <c r="AD82" i="1"/>
  <c r="AD81" i="1"/>
  <c r="AD80" i="1"/>
  <c r="AD79" i="1"/>
  <c r="AD78" i="1"/>
  <c r="AD77" i="1"/>
  <c r="AD76" i="1"/>
  <c r="AD75" i="1"/>
  <c r="AD74" i="1"/>
  <c r="AD73" i="1"/>
  <c r="AD72" i="1"/>
  <c r="AD71" i="1"/>
  <c r="AD70" i="1"/>
  <c r="AD69" i="1"/>
  <c r="AD68" i="1"/>
  <c r="AD67" i="1"/>
  <c r="AD66" i="1"/>
  <c r="AD65" i="1"/>
  <c r="AD64" i="1"/>
  <c r="AD61" i="1"/>
  <c r="AD60" i="1"/>
  <c r="AD59" i="1"/>
  <c r="AD58" i="1"/>
  <c r="AD57" i="1"/>
  <c r="AD56" i="1"/>
  <c r="AD55" i="1"/>
  <c r="AD54" i="1"/>
  <c r="AD53" i="1"/>
  <c r="AD52" i="1"/>
  <c r="AD51" i="1"/>
  <c r="AD48" i="1"/>
  <c r="AD47" i="1"/>
  <c r="AD46" i="1"/>
  <c r="AD45" i="1"/>
  <c r="AD44" i="1"/>
  <c r="AD43" i="1"/>
  <c r="AD42" i="1"/>
  <c r="AD41" i="1"/>
  <c r="AD38" i="1"/>
  <c r="AD37" i="1"/>
  <c r="AD36" i="1"/>
  <c r="AD35" i="1"/>
  <c r="AD34" i="1"/>
  <c r="AD33" i="1"/>
  <c r="AD32" i="1"/>
  <c r="AD31" i="1"/>
  <c r="AD30" i="1"/>
  <c r="AD29" i="1"/>
  <c r="AD28" i="1"/>
  <c r="AD27" i="1"/>
  <c r="AD26" i="1"/>
  <c r="AD25" i="1"/>
  <c r="AD24" i="1"/>
  <c r="AD21" i="1"/>
  <c r="AD20" i="1"/>
  <c r="AD19" i="1"/>
  <c r="AD18" i="1"/>
  <c r="AD17" i="1"/>
  <c r="AD16" i="1"/>
  <c r="AD15" i="1"/>
  <c r="AD14" i="1"/>
  <c r="AD13" i="1"/>
  <c r="AD12" i="1"/>
  <c r="AD11" i="1"/>
  <c r="AD10" i="1"/>
  <c r="C130" i="19" s="1"/>
  <c r="E581" i="19"/>
  <c r="E580" i="19"/>
  <c r="E579" i="19"/>
  <c r="E578" i="19"/>
  <c r="E577" i="19"/>
  <c r="E576" i="19"/>
  <c r="E575" i="19"/>
  <c r="E574" i="19"/>
  <c r="E573" i="19"/>
  <c r="E572" i="19"/>
  <c r="E571" i="19"/>
  <c r="E566" i="19"/>
  <c r="E565" i="19"/>
  <c r="E558" i="19"/>
  <c r="E532" i="19"/>
  <c r="E531" i="19"/>
  <c r="E530" i="19"/>
  <c r="E529" i="19"/>
  <c r="E528" i="19"/>
  <c r="E527" i="19"/>
  <c r="E526" i="19"/>
  <c r="E525" i="19"/>
  <c r="E524" i="19"/>
  <c r="E523" i="19"/>
  <c r="E522" i="19"/>
  <c r="E517" i="19"/>
  <c r="E516" i="19"/>
  <c r="E509" i="19"/>
  <c r="E483" i="19"/>
  <c r="E482" i="19"/>
  <c r="E481" i="19"/>
  <c r="E480" i="19"/>
  <c r="E479" i="19"/>
  <c r="E478" i="19"/>
  <c r="E477" i="19"/>
  <c r="E476" i="19"/>
  <c r="E475" i="19"/>
  <c r="E474" i="19"/>
  <c r="E473" i="19"/>
  <c r="E468" i="19"/>
  <c r="E467" i="19"/>
  <c r="E460" i="19"/>
  <c r="E434" i="19"/>
  <c r="E433" i="19"/>
  <c r="E432" i="19"/>
  <c r="E431" i="19"/>
  <c r="E430" i="19"/>
  <c r="E429" i="19"/>
  <c r="E428" i="19"/>
  <c r="E427" i="19"/>
  <c r="E426" i="19"/>
  <c r="E425" i="19"/>
  <c r="E424" i="19"/>
  <c r="E419" i="19"/>
  <c r="E418" i="19"/>
  <c r="E411" i="19"/>
  <c r="E385" i="19"/>
  <c r="E384" i="19"/>
  <c r="E383" i="19"/>
  <c r="E382" i="19"/>
  <c r="E381" i="19"/>
  <c r="E380" i="19"/>
  <c r="E379" i="19"/>
  <c r="E378" i="19"/>
  <c r="E377" i="19"/>
  <c r="E376" i="19"/>
  <c r="E375" i="19"/>
  <c r="E370" i="19"/>
  <c r="E369" i="19"/>
  <c r="E362" i="19"/>
  <c r="E336" i="19"/>
  <c r="E335" i="19"/>
  <c r="E334" i="19"/>
  <c r="E333" i="19"/>
  <c r="E332" i="19"/>
  <c r="E331" i="19"/>
  <c r="E330" i="19"/>
  <c r="E329" i="19"/>
  <c r="E328" i="19"/>
  <c r="E327" i="19"/>
  <c r="E326" i="19"/>
  <c r="E321" i="19"/>
  <c r="E320" i="19"/>
  <c r="E313" i="19"/>
  <c r="E287" i="19"/>
  <c r="E286" i="19"/>
  <c r="E285" i="19"/>
  <c r="E284" i="19"/>
  <c r="E283" i="19"/>
  <c r="E282" i="19"/>
  <c r="E281" i="19"/>
  <c r="E280" i="19"/>
  <c r="E279" i="19"/>
  <c r="E278" i="19"/>
  <c r="E277" i="19"/>
  <c r="E272" i="19"/>
  <c r="E271" i="19"/>
  <c r="E264" i="19"/>
  <c r="E238" i="19"/>
  <c r="E237" i="19"/>
  <c r="E236" i="19"/>
  <c r="E235" i="19"/>
  <c r="E234" i="19"/>
  <c r="E233" i="19"/>
  <c r="E232" i="19"/>
  <c r="E231" i="19"/>
  <c r="E230" i="19"/>
  <c r="E229" i="19"/>
  <c r="E228" i="19"/>
  <c r="E223" i="19"/>
  <c r="E222" i="19"/>
  <c r="E215" i="19"/>
  <c r="E189" i="19"/>
  <c r="E188" i="19"/>
  <c r="E187" i="19"/>
  <c r="E186" i="19"/>
  <c r="E185" i="19"/>
  <c r="E184" i="19"/>
  <c r="E183" i="19"/>
  <c r="E182" i="19"/>
  <c r="E181" i="19"/>
  <c r="E180" i="19"/>
  <c r="E179" i="19"/>
  <c r="E174" i="19"/>
  <c r="E173" i="19"/>
  <c r="E166" i="19"/>
  <c r="E140" i="19"/>
  <c r="E139" i="19"/>
  <c r="E138" i="19"/>
  <c r="E137" i="19"/>
  <c r="E136" i="19"/>
  <c r="E135" i="19"/>
  <c r="E134" i="19"/>
  <c r="E133" i="19"/>
  <c r="E132" i="19"/>
  <c r="E131" i="19"/>
  <c r="E130" i="19"/>
  <c r="E125" i="19"/>
  <c r="E124" i="19"/>
  <c r="E120" i="19"/>
  <c r="E119" i="19"/>
  <c r="E117" i="19"/>
  <c r="E91" i="19"/>
  <c r="E90" i="19"/>
  <c r="E89" i="19"/>
  <c r="E88" i="19"/>
  <c r="E87" i="19"/>
  <c r="E86" i="19"/>
  <c r="E85" i="19"/>
  <c r="E84" i="19"/>
  <c r="E83" i="19"/>
  <c r="E82" i="19"/>
  <c r="E81" i="19"/>
  <c r="E76" i="19"/>
  <c r="E75" i="19"/>
  <c r="E74" i="19"/>
  <c r="E70" i="19"/>
  <c r="E69" i="19"/>
  <c r="E67" i="19"/>
  <c r="E40" i="19"/>
  <c r="E39" i="19"/>
  <c r="E38" i="19"/>
  <c r="E37" i="19"/>
  <c r="E36" i="19"/>
  <c r="E35" i="19"/>
  <c r="E34" i="19"/>
  <c r="E33" i="19"/>
  <c r="E32" i="19"/>
  <c r="E31" i="19"/>
  <c r="E30" i="19"/>
  <c r="E25" i="19"/>
  <c r="E24" i="19"/>
  <c r="E23" i="19"/>
  <c r="E19" i="19"/>
  <c r="E18" i="19"/>
  <c r="E16" i="19"/>
  <c r="AB143" i="1"/>
  <c r="AB145" i="1"/>
  <c r="AB146" i="1"/>
  <c r="AB149" i="1"/>
  <c r="AB150" i="1"/>
  <c r="AB137" i="1"/>
  <c r="AB139" i="1"/>
  <c r="AB140" i="1"/>
  <c r="AB136" i="1"/>
  <c r="AB123" i="1"/>
  <c r="AB124" i="1"/>
  <c r="AB125" i="1"/>
  <c r="AB126" i="1"/>
  <c r="AB127" i="1"/>
  <c r="AB129" i="1"/>
  <c r="AB131" i="1"/>
  <c r="AB133" i="1"/>
  <c r="AB121" i="1"/>
  <c r="AB114" i="1"/>
  <c r="AB115" i="1"/>
  <c r="AB116" i="1"/>
  <c r="AB105" i="1"/>
  <c r="AB106" i="1"/>
  <c r="AB107" i="1"/>
  <c r="AB110" i="1"/>
  <c r="AB92" i="1"/>
  <c r="AB93" i="1"/>
  <c r="AB95" i="1"/>
  <c r="AB96" i="1"/>
  <c r="AB97" i="1"/>
  <c r="AB99" i="1"/>
  <c r="AB100" i="1"/>
  <c r="AB101" i="1"/>
  <c r="AB65" i="1"/>
  <c r="AB66" i="1"/>
  <c r="AB67" i="1"/>
  <c r="AB68" i="1"/>
  <c r="AB69" i="1"/>
  <c r="AB71" i="1"/>
  <c r="AB72" i="1"/>
  <c r="AB73" i="1"/>
  <c r="AB74" i="1"/>
  <c r="AB75" i="1"/>
  <c r="AB76" i="1"/>
  <c r="AB77" i="1"/>
  <c r="AB79" i="1"/>
  <c r="AB81" i="1"/>
  <c r="AB82" i="1"/>
  <c r="AB83" i="1"/>
  <c r="AB85" i="1"/>
  <c r="AB86" i="1"/>
  <c r="AB87" i="1"/>
  <c r="AB52" i="1"/>
  <c r="AB53" i="1"/>
  <c r="AB56" i="1"/>
  <c r="AB57" i="1"/>
  <c r="AB59" i="1"/>
  <c r="AB60" i="1"/>
  <c r="AB61" i="1"/>
  <c r="AB42" i="1"/>
  <c r="AB43" i="1"/>
  <c r="AB44" i="1"/>
  <c r="AB45" i="1"/>
  <c r="AB47" i="1"/>
  <c r="AB41" i="1"/>
  <c r="AB25" i="1"/>
  <c r="AB27" i="1"/>
  <c r="AB29" i="1"/>
  <c r="AB31" i="1"/>
  <c r="AB32" i="1"/>
  <c r="AB33" i="1"/>
  <c r="AB35" i="1"/>
  <c r="AB36" i="1"/>
  <c r="AB37" i="1"/>
  <c r="AB24" i="1"/>
  <c r="AB11" i="1"/>
  <c r="AB13" i="1"/>
  <c r="AB14" i="1"/>
  <c r="AB15" i="1"/>
  <c r="AB17" i="1"/>
  <c r="AB19" i="1"/>
  <c r="AB20" i="1"/>
  <c r="AB21" i="1"/>
  <c r="AB10" i="1"/>
  <c r="K40" i="1"/>
  <c r="K50" i="1"/>
  <c r="K63" i="1"/>
  <c r="K90" i="1"/>
  <c r="K103" i="1"/>
  <c r="K112" i="1"/>
  <c r="K120" i="1"/>
  <c r="K135" i="1"/>
  <c r="K142" i="1"/>
  <c r="K23" i="1"/>
  <c r="K9" i="1"/>
  <c r="F135" i="1"/>
  <c r="AJ135" i="1" s="1"/>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I61" i="18"/>
  <c r="J46" i="18"/>
  <c r="K46" i="18"/>
  <c r="L46" i="18"/>
  <c r="M46" i="18"/>
  <c r="M59" i="18" s="1"/>
  <c r="N46" i="18"/>
  <c r="O46" i="18"/>
  <c r="P46" i="18"/>
  <c r="Q46" i="18"/>
  <c r="R46" i="18"/>
  <c r="S46" i="18"/>
  <c r="S59" i="18" s="1"/>
  <c r="T46" i="18"/>
  <c r="U46" i="18"/>
  <c r="V46" i="18"/>
  <c r="W46" i="18"/>
  <c r="W59" i="18" s="1"/>
  <c r="X46" i="18"/>
  <c r="Y46" i="18"/>
  <c r="Y59" i="18"/>
  <c r="Z46" i="18"/>
  <c r="AA46" i="18"/>
  <c r="AB46" i="18"/>
  <c r="AC46" i="18"/>
  <c r="AD46" i="18"/>
  <c r="AE46" i="18"/>
  <c r="AE59" i="18"/>
  <c r="AF46" i="18"/>
  <c r="AG46" i="18"/>
  <c r="AH46" i="18"/>
  <c r="AI46" i="18"/>
  <c r="AJ46" i="18"/>
  <c r="AK46" i="18"/>
  <c r="AK59" i="18"/>
  <c r="AL46" i="18"/>
  <c r="AM46" i="18"/>
  <c r="AN46" i="18"/>
  <c r="AN59" i="18" s="1"/>
  <c r="AO46" i="18"/>
  <c r="AP46" i="18"/>
  <c r="AQ46" i="18"/>
  <c r="AQ59" i="18" s="1"/>
  <c r="AR46" i="18"/>
  <c r="AS46" i="18"/>
  <c r="AT46" i="18"/>
  <c r="AU46" i="18"/>
  <c r="AV46" i="18"/>
  <c r="AW46" i="18"/>
  <c r="AW59" i="18" s="1"/>
  <c r="AX46" i="18"/>
  <c r="AY46" i="18"/>
  <c r="AZ46" i="18"/>
  <c r="BA46" i="18"/>
  <c r="BB46" i="18"/>
  <c r="BC46" i="18"/>
  <c r="BC59" i="18" s="1"/>
  <c r="BD46" i="18"/>
  <c r="BE46" i="18"/>
  <c r="BE59" i="18" s="1"/>
  <c r="BF46" i="18"/>
  <c r="I46"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I34" i="18"/>
  <c r="E21" i="17"/>
  <c r="E23" i="17"/>
  <c r="E22" i="17"/>
  <c r="E17" i="17"/>
  <c r="G17" i="17"/>
  <c r="F152" i="1"/>
  <c r="H65" i="1" s="1"/>
  <c r="C587" i="19"/>
  <c r="C556" i="19"/>
  <c r="C538" i="19"/>
  <c r="C507" i="19"/>
  <c r="C489" i="19"/>
  <c r="C458" i="19"/>
  <c r="C440" i="19"/>
  <c r="C409" i="19"/>
  <c r="C391" i="19"/>
  <c r="C360" i="19"/>
  <c r="C342" i="19"/>
  <c r="C311" i="19"/>
  <c r="C293" i="19"/>
  <c r="C262" i="19"/>
  <c r="C244" i="19"/>
  <c r="C213" i="19"/>
  <c r="C195" i="19"/>
  <c r="C164" i="19"/>
  <c r="AC120" i="19"/>
  <c r="AA120" i="19"/>
  <c r="Y120" i="19"/>
  <c r="W120" i="19"/>
  <c r="U120" i="19"/>
  <c r="S120" i="19"/>
  <c r="Q120" i="19"/>
  <c r="O120" i="19"/>
  <c r="M120" i="19"/>
  <c r="K120" i="19"/>
  <c r="I120" i="19"/>
  <c r="G120" i="19"/>
  <c r="AC119" i="19"/>
  <c r="AA119" i="19"/>
  <c r="Y119" i="19"/>
  <c r="W119" i="19"/>
  <c r="U119" i="19"/>
  <c r="S119" i="19"/>
  <c r="Q119" i="19"/>
  <c r="O119" i="19"/>
  <c r="M119" i="19"/>
  <c r="K119" i="19"/>
  <c r="I119" i="19"/>
  <c r="G119" i="19"/>
  <c r="C146" i="19"/>
  <c r="C97" i="19"/>
  <c r="I70" i="19"/>
  <c r="K70" i="19"/>
  <c r="M70" i="19"/>
  <c r="O70" i="19"/>
  <c r="Q70" i="19"/>
  <c r="S70" i="19"/>
  <c r="U70" i="19"/>
  <c r="W70" i="19"/>
  <c r="Y70" i="19"/>
  <c r="AA70" i="19"/>
  <c r="AC70" i="19"/>
  <c r="AC69" i="19"/>
  <c r="AA69" i="19"/>
  <c r="Y69" i="19"/>
  <c r="Y71" i="19" s="1"/>
  <c r="W69" i="19"/>
  <c r="U69" i="19"/>
  <c r="S69" i="19"/>
  <c r="S71" i="19" s="1"/>
  <c r="Q69" i="19"/>
  <c r="O69" i="19"/>
  <c r="M69" i="19"/>
  <c r="K69" i="19"/>
  <c r="I69" i="19"/>
  <c r="G70" i="19"/>
  <c r="G69" i="19"/>
  <c r="C65" i="19"/>
  <c r="C71" i="19"/>
  <c r="C115" i="19"/>
  <c r="H113" i="6"/>
  <c r="AP315" i="6" s="1"/>
  <c r="C154" i="6"/>
  <c r="H117" i="6"/>
  <c r="AP319" i="6" s="1"/>
  <c r="C101" i="6" s="1"/>
  <c r="H118" i="6"/>
  <c r="AP320" i="6" s="1"/>
  <c r="C102" i="6" s="1"/>
  <c r="H119" i="6"/>
  <c r="AP321" i="6" s="1"/>
  <c r="C103" i="6" s="1"/>
  <c r="H120" i="6"/>
  <c r="AP322" i="6" s="1"/>
  <c r="C104" i="6" s="1"/>
  <c r="H121" i="6"/>
  <c r="AP323" i="6" s="1"/>
  <c r="C105" i="6" s="1"/>
  <c r="H122" i="6"/>
  <c r="AP324" i="6"/>
  <c r="C106" i="6" s="1"/>
  <c r="H123" i="6"/>
  <c r="AP325" i="6"/>
  <c r="C107" i="6"/>
  <c r="C155" i="6"/>
  <c r="C156" i="6"/>
  <c r="C157" i="6"/>
  <c r="C158" i="6"/>
  <c r="C159" i="6"/>
  <c r="C160" i="6"/>
  <c r="C161" i="6"/>
  <c r="C162" i="6"/>
  <c r="C163" i="6"/>
  <c r="C164" i="6"/>
  <c r="J9" i="6"/>
  <c r="H116" i="6"/>
  <c r="AP318" i="6" s="1"/>
  <c r="C100" i="6" s="1"/>
  <c r="C237" i="6"/>
  <c r="C238" i="6"/>
  <c r="C239" i="6"/>
  <c r="C240" i="6"/>
  <c r="C241" i="6"/>
  <c r="C242" i="6"/>
  <c r="C243" i="6"/>
  <c r="C244" i="6"/>
  <c r="C245" i="6"/>
  <c r="C236" i="6"/>
  <c r="C114" i="6"/>
  <c r="C131" i="6"/>
  <c r="C132" i="6"/>
  <c r="C133" i="6"/>
  <c r="C134" i="6"/>
  <c r="C135" i="6"/>
  <c r="C136" i="6"/>
  <c r="C137" i="6"/>
  <c r="C138" i="6"/>
  <c r="C139" i="6"/>
  <c r="C140" i="6"/>
  <c r="C130" i="6"/>
  <c r="C115" i="6"/>
  <c r="C116" i="6"/>
  <c r="C117" i="6"/>
  <c r="C118" i="6"/>
  <c r="C119" i="6"/>
  <c r="C120" i="6"/>
  <c r="C121" i="6"/>
  <c r="C122" i="6"/>
  <c r="C123" i="6"/>
  <c r="C113" i="6"/>
  <c r="H115" i="6"/>
  <c r="AP317" i="6"/>
  <c r="C99" i="6"/>
  <c r="G15" i="1"/>
  <c r="H114" i="6"/>
  <c r="AP316" i="6"/>
  <c r="C98" i="6" s="1"/>
  <c r="O7" i="20"/>
  <c r="N7" i="20"/>
  <c r="M7" i="20"/>
  <c r="L7" i="20"/>
  <c r="K7" i="20"/>
  <c r="J7" i="20"/>
  <c r="I7" i="20"/>
  <c r="H7" i="20"/>
  <c r="G7" i="20"/>
  <c r="F7" i="20"/>
  <c r="I75" i="18"/>
  <c r="I76" i="18"/>
  <c r="J75" i="18"/>
  <c r="J77" i="18" s="1"/>
  <c r="J76" i="18"/>
  <c r="K75" i="18"/>
  <c r="K76" i="18"/>
  <c r="L75" i="18"/>
  <c r="L76" i="18"/>
  <c r="M75" i="18"/>
  <c r="M76" i="18"/>
  <c r="N75" i="18"/>
  <c r="N76" i="18"/>
  <c r="O75" i="18"/>
  <c r="O76" i="18"/>
  <c r="P75" i="18"/>
  <c r="P76" i="18"/>
  <c r="Q75" i="18"/>
  <c r="Q76" i="18"/>
  <c r="R75" i="18"/>
  <c r="R76" i="18"/>
  <c r="S75" i="18"/>
  <c r="S76" i="18"/>
  <c r="T75" i="18"/>
  <c r="T77" i="18" s="1"/>
  <c r="T90" i="18" s="1"/>
  <c r="AV184" i="1" s="1"/>
  <c r="T76" i="18"/>
  <c r="U75" i="18"/>
  <c r="U76" i="18"/>
  <c r="V75" i="18"/>
  <c r="V76" i="18"/>
  <c r="W75" i="18"/>
  <c r="W77" i="18" s="1"/>
  <c r="W76" i="18"/>
  <c r="X75" i="18"/>
  <c r="X76" i="18"/>
  <c r="Y75" i="18"/>
  <c r="Y76" i="18"/>
  <c r="Y77" i="18"/>
  <c r="Z75" i="18"/>
  <c r="Z76" i="18"/>
  <c r="AA75" i="18"/>
  <c r="AA76" i="18"/>
  <c r="AB75" i="18"/>
  <c r="AB77" i="18"/>
  <c r="AB96" i="18" s="1"/>
  <c r="AB76" i="18"/>
  <c r="AC75" i="18"/>
  <c r="AC76" i="18"/>
  <c r="AD75" i="18"/>
  <c r="AD76" i="18"/>
  <c r="AE75" i="18"/>
  <c r="AE77" i="18" s="1"/>
  <c r="AE76" i="18"/>
  <c r="AF75" i="18"/>
  <c r="AF76" i="18"/>
  <c r="AG75" i="18"/>
  <c r="AG76" i="18"/>
  <c r="AH75" i="18"/>
  <c r="AH76" i="18"/>
  <c r="AH77" i="18"/>
  <c r="AH114" i="18" s="1"/>
  <c r="AI75" i="18"/>
  <c r="AI76" i="18"/>
  <c r="AJ75" i="18"/>
  <c r="AJ77" i="18" s="1"/>
  <c r="AJ76" i="18"/>
  <c r="AK75" i="18"/>
  <c r="AK76" i="18"/>
  <c r="AL75" i="18"/>
  <c r="AL77" i="18" s="1"/>
  <c r="AL76" i="18"/>
  <c r="AM75" i="18"/>
  <c r="AM76" i="18"/>
  <c r="AM77" i="18"/>
  <c r="AN75" i="18"/>
  <c r="AN77" i="18"/>
  <c r="AN76" i="18"/>
  <c r="AO75" i="18"/>
  <c r="AO76" i="18"/>
  <c r="AP75" i="18"/>
  <c r="AP76" i="18"/>
  <c r="AQ75" i="18"/>
  <c r="AQ76" i="18"/>
  <c r="AQ77" i="18"/>
  <c r="AR75" i="18"/>
  <c r="AR76" i="18"/>
  <c r="AS75" i="18"/>
  <c r="AS76" i="18"/>
  <c r="AS77" i="18" s="1"/>
  <c r="AT75" i="18"/>
  <c r="AT76" i="18"/>
  <c r="AU75" i="18"/>
  <c r="AU73" i="18" s="1"/>
  <c r="BT23" i="19" s="1"/>
  <c r="AU76" i="18"/>
  <c r="AV75" i="18"/>
  <c r="AV77" i="18"/>
  <c r="AV76" i="18"/>
  <c r="AW75" i="18"/>
  <c r="AW76" i="18"/>
  <c r="AX75" i="18"/>
  <c r="AX76" i="18"/>
  <c r="AY75" i="18"/>
  <c r="AY73" i="18" s="1"/>
  <c r="BX23" i="19" s="1"/>
  <c r="AY76" i="18"/>
  <c r="AZ75" i="18"/>
  <c r="AZ76" i="18"/>
  <c r="BA75" i="18"/>
  <c r="BA77" i="18"/>
  <c r="BA89" i="18" s="1"/>
  <c r="AT217" i="1" s="1"/>
  <c r="BA76" i="18"/>
  <c r="BB75" i="18"/>
  <c r="BB76" i="18"/>
  <c r="BC75" i="18"/>
  <c r="BC76" i="18"/>
  <c r="BD75" i="18"/>
  <c r="BD76" i="18"/>
  <c r="BE75" i="18"/>
  <c r="BE73" i="18" s="1"/>
  <c r="CD75" i="19" s="1"/>
  <c r="BE76" i="18"/>
  <c r="BF75" i="18"/>
  <c r="BF76" i="18"/>
  <c r="BX283" i="6"/>
  <c r="BW290" i="6" s="1"/>
  <c r="E2" i="15"/>
  <c r="E3" i="15"/>
  <c r="E4" i="15"/>
  <c r="C159" i="1" s="1"/>
  <c r="E5" i="15"/>
  <c r="C160" i="1" s="1"/>
  <c r="E6" i="15"/>
  <c r="E7" i="15"/>
  <c r="C162" i="1"/>
  <c r="E8" i="15"/>
  <c r="C163" i="1" s="1"/>
  <c r="E9" i="15"/>
  <c r="C164" i="1" s="1"/>
  <c r="E10" i="15"/>
  <c r="C165" i="1"/>
  <c r="E11" i="15"/>
  <c r="C166" i="1" s="1"/>
  <c r="E12" i="15"/>
  <c r="AT283" i="6"/>
  <c r="AP292" i="6" s="1"/>
  <c r="AW283" i="6"/>
  <c r="AT268" i="6"/>
  <c r="AZ283" i="6"/>
  <c r="BC283" i="6"/>
  <c r="AT270" i="6" s="1"/>
  <c r="BF283" i="6"/>
  <c r="BI283" i="6"/>
  <c r="AT272" i="6" s="1"/>
  <c r="BL283" i="6"/>
  <c r="BK290" i="6"/>
  <c r="BO283" i="6"/>
  <c r="BN290" i="6" s="1"/>
  <c r="BR283" i="6"/>
  <c r="AT275" i="6" s="1"/>
  <c r="BU283" i="6"/>
  <c r="I71" i="18"/>
  <c r="I125" i="18" s="1"/>
  <c r="J71" i="18"/>
  <c r="J148" i="18" s="1"/>
  <c r="J125" i="18"/>
  <c r="K71" i="18"/>
  <c r="K68" i="18"/>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AD200" i="1" s="1"/>
  <c r="D201" i="1"/>
  <c r="D202" i="1"/>
  <c r="D203" i="1"/>
  <c r="D204" i="1"/>
  <c r="D205" i="1"/>
  <c r="D206" i="1"/>
  <c r="D207" i="1"/>
  <c r="D208" i="1"/>
  <c r="D209" i="1"/>
  <c r="D210" i="1"/>
  <c r="D211" i="1"/>
  <c r="D212" i="1"/>
  <c r="D213" i="1"/>
  <c r="D214" i="1"/>
  <c r="D215" i="1"/>
  <c r="D216" i="1"/>
  <c r="D217" i="1"/>
  <c r="D218" i="1"/>
  <c r="D219" i="1"/>
  <c r="D220" i="1"/>
  <c r="D221" i="1"/>
  <c r="D222" i="1"/>
  <c r="L71" i="18"/>
  <c r="L127" i="18" s="1"/>
  <c r="M71" i="18"/>
  <c r="N71" i="18"/>
  <c r="N126" i="18"/>
  <c r="O71" i="18"/>
  <c r="O129" i="18" s="1"/>
  <c r="P71" i="18"/>
  <c r="P127" i="18" s="1"/>
  <c r="Q71" i="18"/>
  <c r="Q125" i="18" s="1"/>
  <c r="R71" i="18"/>
  <c r="S71" i="18"/>
  <c r="S144" i="18" s="1"/>
  <c r="T71" i="18"/>
  <c r="U71" i="18"/>
  <c r="V71" i="18"/>
  <c r="W71" i="18"/>
  <c r="X71" i="18"/>
  <c r="X147" i="18" s="1"/>
  <c r="Y71" i="18"/>
  <c r="Y149" i="18" s="1"/>
  <c r="Z71" i="18"/>
  <c r="Z128" i="18" s="1"/>
  <c r="Z130" i="18" s="1"/>
  <c r="AA71" i="18"/>
  <c r="AB71" i="18"/>
  <c r="AB154" i="18"/>
  <c r="AC71" i="18"/>
  <c r="AC68" i="18"/>
  <c r="AD71" i="18"/>
  <c r="AE71" i="18"/>
  <c r="AE129" i="18"/>
  <c r="AF71" i="18"/>
  <c r="AG71" i="18"/>
  <c r="AH71" i="18"/>
  <c r="AI71" i="18"/>
  <c r="AJ71" i="18"/>
  <c r="AK71" i="18"/>
  <c r="AL71" i="18"/>
  <c r="AL146" i="18" s="1"/>
  <c r="AM71" i="18"/>
  <c r="AM145" i="18" s="1"/>
  <c r="AN71" i="18"/>
  <c r="AO71" i="18"/>
  <c r="AO129" i="18" s="1"/>
  <c r="AP71" i="18"/>
  <c r="AQ71" i="18"/>
  <c r="AR71" i="18"/>
  <c r="AR151" i="18" s="1"/>
  <c r="AS71" i="18"/>
  <c r="AS153" i="18" s="1"/>
  <c r="AT71" i="18"/>
  <c r="AU71" i="18"/>
  <c r="AU152" i="18" s="1"/>
  <c r="AV71" i="18"/>
  <c r="AV127" i="18"/>
  <c r="AW71" i="18"/>
  <c r="AW154" i="18" s="1"/>
  <c r="AX71" i="18"/>
  <c r="AY71" i="18"/>
  <c r="AY125" i="18" s="1"/>
  <c r="AY129" i="18"/>
  <c r="AZ71" i="18"/>
  <c r="AZ128" i="18"/>
  <c r="BA71" i="18"/>
  <c r="BA129" i="18" s="1"/>
  <c r="BB71" i="18"/>
  <c r="BC71" i="18"/>
  <c r="BC125" i="18" s="1"/>
  <c r="BD71" i="18"/>
  <c r="BE71" i="18"/>
  <c r="BE127" i="18" s="1"/>
  <c r="BE125" i="18"/>
  <c r="BF71" i="18"/>
  <c r="BF125" i="18" s="1"/>
  <c r="AQ68" i="18"/>
  <c r="I132" i="18"/>
  <c r="J132" i="18"/>
  <c r="J144" i="18" s="1"/>
  <c r="K132" i="18"/>
  <c r="K144" i="18"/>
  <c r="L132" i="18"/>
  <c r="M132" i="18"/>
  <c r="N132" i="18"/>
  <c r="O132" i="18"/>
  <c r="P132" i="18"/>
  <c r="Q132" i="18"/>
  <c r="Q144" i="18"/>
  <c r="R132" i="18"/>
  <c r="S132" i="18"/>
  <c r="T132" i="18"/>
  <c r="T144" i="18" s="1"/>
  <c r="U132" i="18"/>
  <c r="U144" i="18"/>
  <c r="V132" i="18"/>
  <c r="W132" i="18"/>
  <c r="X132" i="18"/>
  <c r="Y132" i="18"/>
  <c r="Y144" i="18"/>
  <c r="Z132" i="18"/>
  <c r="AA132" i="18"/>
  <c r="AB132" i="18"/>
  <c r="AC132" i="18"/>
  <c r="AC144" i="18"/>
  <c r="AD132" i="18"/>
  <c r="AE132" i="18"/>
  <c r="AF132" i="18"/>
  <c r="AG132" i="18"/>
  <c r="AG144" i="18"/>
  <c r="AH132" i="18"/>
  <c r="AH144" i="18" s="1"/>
  <c r="AI132" i="18"/>
  <c r="AJ132" i="18"/>
  <c r="AK132" i="18"/>
  <c r="AL132" i="18"/>
  <c r="AM132" i="18"/>
  <c r="AM144" i="18"/>
  <c r="AN132" i="18"/>
  <c r="AO132" i="18"/>
  <c r="AP132" i="18"/>
  <c r="AQ132" i="18"/>
  <c r="AR132" i="18"/>
  <c r="AS132" i="18"/>
  <c r="AT132" i="18"/>
  <c r="AU132" i="18"/>
  <c r="AV132" i="18"/>
  <c r="AW132" i="18"/>
  <c r="AX132" i="18"/>
  <c r="AY132" i="18"/>
  <c r="AY144" i="18"/>
  <c r="AZ132" i="18"/>
  <c r="AZ144" i="18" s="1"/>
  <c r="BA132" i="18"/>
  <c r="BA144" i="18" s="1"/>
  <c r="BB132" i="18"/>
  <c r="BB144" i="18" s="1"/>
  <c r="BC132" i="18"/>
  <c r="BD132" i="18"/>
  <c r="BE132" i="18"/>
  <c r="BE144" i="18" s="1"/>
  <c r="BF132" i="18"/>
  <c r="I133" i="18"/>
  <c r="J133" i="18"/>
  <c r="K133" i="18"/>
  <c r="K145" i="18" s="1"/>
  <c r="L133" i="18"/>
  <c r="M133" i="18"/>
  <c r="N133" i="18"/>
  <c r="O133" i="18"/>
  <c r="P133" i="18"/>
  <c r="Q133" i="18"/>
  <c r="R133" i="18"/>
  <c r="S133" i="18"/>
  <c r="T133" i="18"/>
  <c r="U133" i="18"/>
  <c r="V133" i="18"/>
  <c r="W133" i="18"/>
  <c r="X133" i="18"/>
  <c r="Y133" i="18"/>
  <c r="Y145" i="18"/>
  <c r="Z133" i="18"/>
  <c r="AA133" i="18"/>
  <c r="AB133" i="18"/>
  <c r="AB145" i="18" s="1"/>
  <c r="AC133" i="18"/>
  <c r="AD133" i="18"/>
  <c r="AE133" i="18"/>
  <c r="AF133" i="18"/>
  <c r="AG133" i="18"/>
  <c r="AH133" i="18"/>
  <c r="AI133" i="18"/>
  <c r="AJ133" i="18"/>
  <c r="AK133" i="18"/>
  <c r="AL133" i="18"/>
  <c r="AM133" i="18"/>
  <c r="AN133" i="18"/>
  <c r="AN145" i="18" s="1"/>
  <c r="AO133" i="18"/>
  <c r="AP133" i="18"/>
  <c r="AQ133" i="18"/>
  <c r="AR133" i="18"/>
  <c r="AS133" i="18"/>
  <c r="AS145" i="18" s="1"/>
  <c r="AT133" i="18"/>
  <c r="AU133" i="18"/>
  <c r="AV133" i="18"/>
  <c r="AW133" i="18"/>
  <c r="AW145" i="18" s="1"/>
  <c r="AX133" i="18"/>
  <c r="AY133" i="18"/>
  <c r="AZ133" i="18"/>
  <c r="AZ145" i="18" s="1"/>
  <c r="BA133" i="18"/>
  <c r="BB133" i="18"/>
  <c r="BC133" i="18"/>
  <c r="BC145" i="18" s="1"/>
  <c r="BD133" i="18"/>
  <c r="BE133" i="18"/>
  <c r="BF133" i="18"/>
  <c r="I134" i="18"/>
  <c r="J134" i="18"/>
  <c r="J146" i="18"/>
  <c r="K134" i="18"/>
  <c r="L134" i="18"/>
  <c r="M134" i="18"/>
  <c r="N134" i="18"/>
  <c r="O134" i="18"/>
  <c r="P134" i="18"/>
  <c r="Q134" i="18"/>
  <c r="R134" i="18"/>
  <c r="S134" i="18"/>
  <c r="T134" i="18"/>
  <c r="T146" i="18"/>
  <c r="U134" i="18"/>
  <c r="U146" i="18" s="1"/>
  <c r="V134" i="18"/>
  <c r="W134" i="18"/>
  <c r="X134" i="18"/>
  <c r="X146" i="18" s="1"/>
  <c r="Y134" i="18"/>
  <c r="Z134" i="18"/>
  <c r="AA134" i="18"/>
  <c r="AB134" i="18"/>
  <c r="AC134" i="18"/>
  <c r="AD134" i="18"/>
  <c r="AE134" i="18"/>
  <c r="AF134" i="18"/>
  <c r="AG134" i="18"/>
  <c r="AG146" i="18" s="1"/>
  <c r="AH134" i="18"/>
  <c r="AI134" i="18"/>
  <c r="AJ134" i="18"/>
  <c r="AK134" i="18"/>
  <c r="AK146" i="18"/>
  <c r="AL134" i="18"/>
  <c r="AM134" i="18"/>
  <c r="AN134" i="18"/>
  <c r="AN146" i="18" s="1"/>
  <c r="AO134" i="18"/>
  <c r="AP134" i="18"/>
  <c r="AQ134" i="18"/>
  <c r="AR134" i="18"/>
  <c r="AS134" i="18"/>
  <c r="AT134" i="18"/>
  <c r="AU134" i="18"/>
  <c r="AV134" i="18"/>
  <c r="AW134" i="18"/>
  <c r="AX134" i="18"/>
  <c r="AY134" i="18"/>
  <c r="AY146" i="18"/>
  <c r="AZ134" i="18"/>
  <c r="BA134" i="18"/>
  <c r="BA146" i="18"/>
  <c r="BB134" i="18"/>
  <c r="BB146" i="18"/>
  <c r="BC134" i="18"/>
  <c r="BC146" i="18" s="1"/>
  <c r="BD134" i="18"/>
  <c r="BE134" i="18"/>
  <c r="BE146" i="18" s="1"/>
  <c r="BF134" i="18"/>
  <c r="I135" i="18"/>
  <c r="J135" i="18"/>
  <c r="K135" i="18"/>
  <c r="K147" i="18" s="1"/>
  <c r="L135" i="18"/>
  <c r="L147" i="18" s="1"/>
  <c r="M135" i="18"/>
  <c r="N135" i="18"/>
  <c r="O135" i="18"/>
  <c r="P135" i="18"/>
  <c r="Q135" i="18"/>
  <c r="R135" i="18"/>
  <c r="R147" i="18" s="1"/>
  <c r="S135" i="18"/>
  <c r="T135" i="18"/>
  <c r="U135" i="18"/>
  <c r="U147" i="18" s="1"/>
  <c r="V135" i="18"/>
  <c r="W135" i="18"/>
  <c r="X135" i="18"/>
  <c r="Y135" i="18"/>
  <c r="Y147" i="18" s="1"/>
  <c r="Z135" i="18"/>
  <c r="AA135" i="18"/>
  <c r="AB135" i="18"/>
  <c r="AC135" i="18"/>
  <c r="AC147" i="18" s="1"/>
  <c r="AD135" i="18"/>
  <c r="AD147" i="18" s="1"/>
  <c r="AE135" i="18"/>
  <c r="AF135" i="18"/>
  <c r="AG135" i="18"/>
  <c r="AG147" i="18"/>
  <c r="AH135" i="18"/>
  <c r="AI135" i="18"/>
  <c r="AJ135" i="18"/>
  <c r="AK135" i="18"/>
  <c r="AL135" i="18"/>
  <c r="AM135" i="18"/>
  <c r="AN135" i="18"/>
  <c r="AO135" i="18"/>
  <c r="AP135" i="18"/>
  <c r="AQ135" i="18"/>
  <c r="AR135" i="18"/>
  <c r="AS135" i="18"/>
  <c r="AT135" i="18"/>
  <c r="AU135" i="18"/>
  <c r="AV135" i="18"/>
  <c r="AW135" i="18"/>
  <c r="AW147" i="18" s="1"/>
  <c r="AX135" i="18"/>
  <c r="AY135" i="18"/>
  <c r="AZ135" i="18"/>
  <c r="AZ147" i="18"/>
  <c r="BA135" i="18"/>
  <c r="BB135" i="18"/>
  <c r="BC135" i="18"/>
  <c r="BD135" i="18"/>
  <c r="BE135" i="18"/>
  <c r="BE147" i="18" s="1"/>
  <c r="BF135" i="18"/>
  <c r="I136" i="18"/>
  <c r="J136" i="18"/>
  <c r="K136" i="18"/>
  <c r="L136" i="18"/>
  <c r="L148" i="18"/>
  <c r="M136" i="18"/>
  <c r="N136" i="18"/>
  <c r="O136" i="18"/>
  <c r="P136" i="18"/>
  <c r="Q136" i="18"/>
  <c r="Q148" i="18"/>
  <c r="R136" i="18"/>
  <c r="S136" i="18"/>
  <c r="T136" i="18"/>
  <c r="U136" i="18"/>
  <c r="V136" i="18"/>
  <c r="W136" i="18"/>
  <c r="X136" i="18"/>
  <c r="Y136" i="18"/>
  <c r="Z136" i="18"/>
  <c r="AA136" i="18"/>
  <c r="AA148" i="18" s="1"/>
  <c r="AB136" i="18"/>
  <c r="AB148" i="18"/>
  <c r="AC136" i="18"/>
  <c r="AD136" i="18"/>
  <c r="AE136" i="18"/>
  <c r="AF136" i="18"/>
  <c r="AF148" i="18"/>
  <c r="AG136" i="18"/>
  <c r="AG148" i="18" s="1"/>
  <c r="AH136" i="18"/>
  <c r="AI136" i="18"/>
  <c r="AJ136" i="18"/>
  <c r="AK136" i="18"/>
  <c r="AK148" i="18" s="1"/>
  <c r="AL136" i="18"/>
  <c r="AM136" i="18"/>
  <c r="AN136" i="18"/>
  <c r="AN148" i="18" s="1"/>
  <c r="AO136" i="18"/>
  <c r="AP136" i="18"/>
  <c r="AQ136" i="18"/>
  <c r="AR136" i="18"/>
  <c r="AR148" i="18" s="1"/>
  <c r="AS136" i="18"/>
  <c r="AT136" i="18"/>
  <c r="AU136" i="18"/>
  <c r="AV136" i="18"/>
  <c r="AW136" i="18"/>
  <c r="AW148" i="18" s="1"/>
  <c r="AX136" i="18"/>
  <c r="AY136" i="18"/>
  <c r="AZ136" i="18"/>
  <c r="AZ148" i="18" s="1"/>
  <c r="BA136" i="18"/>
  <c r="BA148" i="18"/>
  <c r="BB136" i="18"/>
  <c r="BB148" i="18"/>
  <c r="BC136" i="18"/>
  <c r="BD136" i="18"/>
  <c r="BE136" i="18"/>
  <c r="BE148" i="18" s="1"/>
  <c r="BF136" i="18"/>
  <c r="I137" i="18"/>
  <c r="J137" i="18"/>
  <c r="J149" i="18" s="1"/>
  <c r="K137" i="18"/>
  <c r="L137" i="18"/>
  <c r="L149" i="18" s="1"/>
  <c r="M137" i="18"/>
  <c r="M149" i="18"/>
  <c r="N137" i="18"/>
  <c r="O137" i="18"/>
  <c r="P137" i="18"/>
  <c r="Q137" i="18"/>
  <c r="Q149" i="18"/>
  <c r="R137" i="18"/>
  <c r="S137" i="18"/>
  <c r="T137" i="18"/>
  <c r="U137" i="18"/>
  <c r="V137" i="18"/>
  <c r="W137" i="18"/>
  <c r="X137" i="18"/>
  <c r="X149" i="18"/>
  <c r="Y137" i="18"/>
  <c r="Z137" i="18"/>
  <c r="Z149" i="18" s="1"/>
  <c r="AA137" i="18"/>
  <c r="AB137" i="18"/>
  <c r="AC137" i="18"/>
  <c r="AC149" i="18" s="1"/>
  <c r="AD137" i="18"/>
  <c r="AE137" i="18"/>
  <c r="AF137" i="18"/>
  <c r="AG137" i="18"/>
  <c r="AG149" i="18" s="1"/>
  <c r="AH137" i="18"/>
  <c r="AI137" i="18"/>
  <c r="AJ137" i="18"/>
  <c r="AK137" i="18"/>
  <c r="AK149" i="18" s="1"/>
  <c r="AL137" i="18"/>
  <c r="AM137" i="18"/>
  <c r="AM149" i="18"/>
  <c r="AN137" i="18"/>
  <c r="AO137" i="18"/>
  <c r="AP137" i="18"/>
  <c r="AP149" i="18" s="1"/>
  <c r="AQ137" i="18"/>
  <c r="AQ149" i="18" s="1"/>
  <c r="AR137" i="18"/>
  <c r="AR149" i="18" s="1"/>
  <c r="AS137" i="18"/>
  <c r="AT137" i="18"/>
  <c r="AU137" i="18"/>
  <c r="AV137" i="18"/>
  <c r="AW137" i="18"/>
  <c r="AX137" i="18"/>
  <c r="AY137" i="18"/>
  <c r="AY149" i="18" s="1"/>
  <c r="AZ137" i="18"/>
  <c r="AZ149" i="18"/>
  <c r="BA137" i="18"/>
  <c r="BB137" i="18"/>
  <c r="BB149" i="18"/>
  <c r="BC137" i="18"/>
  <c r="BD137" i="18"/>
  <c r="BE137" i="18"/>
  <c r="BE149" i="18" s="1"/>
  <c r="BF137" i="18"/>
  <c r="I138" i="18"/>
  <c r="J138" i="18"/>
  <c r="J150" i="18"/>
  <c r="K138" i="18"/>
  <c r="K150" i="18" s="1"/>
  <c r="L138" i="18"/>
  <c r="L150" i="18" s="1"/>
  <c r="M138" i="18"/>
  <c r="M150" i="18" s="1"/>
  <c r="N138" i="18"/>
  <c r="N150" i="18"/>
  <c r="O138" i="18"/>
  <c r="P138" i="18"/>
  <c r="Q138" i="18"/>
  <c r="R138" i="18"/>
  <c r="S138" i="18"/>
  <c r="T138" i="18"/>
  <c r="T150" i="18"/>
  <c r="U138" i="18"/>
  <c r="V138" i="18"/>
  <c r="W138" i="18"/>
  <c r="W150" i="18"/>
  <c r="X138" i="18"/>
  <c r="Y138" i="18"/>
  <c r="Y150" i="18"/>
  <c r="Z138" i="18"/>
  <c r="AA138" i="18"/>
  <c r="AB138" i="18"/>
  <c r="AB150" i="18" s="1"/>
  <c r="AC138" i="18"/>
  <c r="AC174" i="18" s="1"/>
  <c r="AC150" i="18"/>
  <c r="AD138" i="18"/>
  <c r="AD150" i="18" s="1"/>
  <c r="AE138" i="18"/>
  <c r="AE150" i="18" s="1"/>
  <c r="AF138" i="18"/>
  <c r="AF150" i="18"/>
  <c r="AG138" i="18"/>
  <c r="AG150" i="18" s="1"/>
  <c r="AH138" i="18"/>
  <c r="AI138" i="18"/>
  <c r="AJ138" i="18"/>
  <c r="AK138" i="18"/>
  <c r="AL138" i="18"/>
  <c r="AM138" i="18"/>
  <c r="AM150" i="18" s="1"/>
  <c r="AN138" i="18"/>
  <c r="AN150" i="18" s="1"/>
  <c r="AO138" i="18"/>
  <c r="AP138" i="18"/>
  <c r="AP150" i="18"/>
  <c r="AQ138" i="18"/>
  <c r="AR138" i="18"/>
  <c r="AR150" i="18" s="1"/>
  <c r="AS138" i="18"/>
  <c r="AT138" i="18"/>
  <c r="AU138" i="18"/>
  <c r="AV138" i="18"/>
  <c r="AV150" i="18" s="1"/>
  <c r="AW138" i="18"/>
  <c r="AX138" i="18"/>
  <c r="AY138" i="18"/>
  <c r="AZ138" i="18"/>
  <c r="AZ150" i="18" s="1"/>
  <c r="BA138" i="18"/>
  <c r="BB138" i="18"/>
  <c r="BB150" i="18" s="1"/>
  <c r="BC138" i="18"/>
  <c r="BD138" i="18"/>
  <c r="BE138" i="18"/>
  <c r="BE150" i="18"/>
  <c r="BF138" i="18"/>
  <c r="I139" i="18"/>
  <c r="J139" i="18"/>
  <c r="J151" i="18"/>
  <c r="K139" i="18"/>
  <c r="K151" i="18"/>
  <c r="L139" i="18"/>
  <c r="L175" i="18" s="1"/>
  <c r="M139" i="18"/>
  <c r="N139" i="18"/>
  <c r="N151" i="18" s="1"/>
  <c r="O139" i="18"/>
  <c r="P139" i="18"/>
  <c r="P151" i="18" s="1"/>
  <c r="Q139" i="18"/>
  <c r="Q151" i="18" s="1"/>
  <c r="R139" i="18"/>
  <c r="S139" i="18"/>
  <c r="T139" i="18"/>
  <c r="U139" i="18"/>
  <c r="U151" i="18"/>
  <c r="V139" i="18"/>
  <c r="W139" i="18"/>
  <c r="X139" i="18"/>
  <c r="X151" i="18" s="1"/>
  <c r="Y139" i="18"/>
  <c r="Z139" i="18"/>
  <c r="AA139" i="18"/>
  <c r="AB139" i="18"/>
  <c r="AC139" i="18"/>
  <c r="AC151" i="18" s="1"/>
  <c r="AD139" i="18"/>
  <c r="AE139" i="18"/>
  <c r="AF139" i="18"/>
  <c r="AF151" i="18"/>
  <c r="AG139" i="18"/>
  <c r="AG151" i="18"/>
  <c r="AH139" i="18"/>
  <c r="AI139" i="18"/>
  <c r="AJ139" i="18"/>
  <c r="AK139" i="18"/>
  <c r="AK151" i="18" s="1"/>
  <c r="AL139" i="18"/>
  <c r="AM139" i="18"/>
  <c r="AN139" i="18"/>
  <c r="AO139" i="18"/>
  <c r="AP139" i="18"/>
  <c r="AP151" i="18" s="1"/>
  <c r="AQ139" i="18"/>
  <c r="AR139" i="18"/>
  <c r="AS139" i="18"/>
  <c r="AT139" i="18"/>
  <c r="AU139" i="18"/>
  <c r="AV139" i="18"/>
  <c r="AV151" i="18"/>
  <c r="AW139" i="18"/>
  <c r="AX139" i="18"/>
  <c r="AY139" i="18"/>
  <c r="AY151" i="18" s="1"/>
  <c r="AZ139" i="18"/>
  <c r="AZ151" i="18"/>
  <c r="BA139" i="18"/>
  <c r="BA151" i="18" s="1"/>
  <c r="BB139" i="18"/>
  <c r="BC139" i="18"/>
  <c r="BD139" i="18"/>
  <c r="BE139" i="18"/>
  <c r="BE151" i="18" s="1"/>
  <c r="BF139" i="18"/>
  <c r="I140" i="18"/>
  <c r="J140" i="18"/>
  <c r="J152" i="18"/>
  <c r="K140" i="18"/>
  <c r="L140" i="18"/>
  <c r="L152" i="18"/>
  <c r="M140" i="18"/>
  <c r="N140" i="18"/>
  <c r="N152" i="18" s="1"/>
  <c r="O140" i="18"/>
  <c r="P140" i="18"/>
  <c r="Q140" i="18"/>
  <c r="R140" i="18"/>
  <c r="S140" i="18"/>
  <c r="T140" i="18"/>
  <c r="T152" i="18" s="1"/>
  <c r="U140" i="18"/>
  <c r="U152" i="18"/>
  <c r="V140" i="18"/>
  <c r="W140" i="18"/>
  <c r="X140" i="18"/>
  <c r="Y140" i="18"/>
  <c r="Y152" i="18" s="1"/>
  <c r="Z140" i="18"/>
  <c r="AA140" i="18"/>
  <c r="AB140" i="18"/>
  <c r="AB152" i="18"/>
  <c r="AC140" i="18"/>
  <c r="AC152" i="18"/>
  <c r="AD140" i="18"/>
  <c r="AE140" i="18"/>
  <c r="AF140" i="18"/>
  <c r="AF176" i="18" s="1"/>
  <c r="AG140" i="18"/>
  <c r="AH140" i="18"/>
  <c r="AH152" i="18" s="1"/>
  <c r="AI140" i="18"/>
  <c r="AI152" i="18" s="1"/>
  <c r="AJ140" i="18"/>
  <c r="AK140" i="18"/>
  <c r="AL140" i="18"/>
  <c r="AL152" i="18" s="1"/>
  <c r="AM140" i="18"/>
  <c r="AN140" i="18"/>
  <c r="AN152" i="18" s="1"/>
  <c r="AO140" i="18"/>
  <c r="AP140" i="18"/>
  <c r="AQ140" i="18"/>
  <c r="AQ152" i="18"/>
  <c r="AR140" i="18"/>
  <c r="AS140" i="18"/>
  <c r="AT140" i="18"/>
  <c r="AU140" i="18"/>
  <c r="AV140" i="18"/>
  <c r="AV152" i="18"/>
  <c r="AW140" i="18"/>
  <c r="AX140" i="18"/>
  <c r="AX152" i="18"/>
  <c r="AY140" i="18"/>
  <c r="AZ140" i="18"/>
  <c r="AZ152" i="18"/>
  <c r="BA140" i="18"/>
  <c r="BA152" i="18" s="1"/>
  <c r="BB140" i="18"/>
  <c r="BB152" i="18" s="1"/>
  <c r="BC140" i="18"/>
  <c r="BD140" i="18"/>
  <c r="BE140" i="18"/>
  <c r="BF140" i="18"/>
  <c r="I141" i="18"/>
  <c r="J141" i="18"/>
  <c r="K141" i="18"/>
  <c r="K153" i="18" s="1"/>
  <c r="L141" i="18"/>
  <c r="L153" i="18"/>
  <c r="M141" i="18"/>
  <c r="N141" i="18"/>
  <c r="O141" i="18"/>
  <c r="P141" i="18"/>
  <c r="Q141" i="18"/>
  <c r="R141" i="18"/>
  <c r="S141" i="18"/>
  <c r="S153" i="18" s="1"/>
  <c r="T141" i="18"/>
  <c r="T153" i="18" s="1"/>
  <c r="U141" i="18"/>
  <c r="U153" i="18" s="1"/>
  <c r="V141" i="18"/>
  <c r="W141" i="18"/>
  <c r="W153" i="18" s="1"/>
  <c r="X141" i="18"/>
  <c r="Y141" i="18"/>
  <c r="Y153" i="18" s="1"/>
  <c r="Z141" i="18"/>
  <c r="AA141" i="18"/>
  <c r="AA153" i="18" s="1"/>
  <c r="AB141" i="18"/>
  <c r="AC141" i="18"/>
  <c r="AC153" i="18" s="1"/>
  <c r="AD141" i="18"/>
  <c r="AD153" i="18" s="1"/>
  <c r="AE141" i="18"/>
  <c r="AF141" i="18"/>
  <c r="AF153" i="18" s="1"/>
  <c r="AG141" i="18"/>
  <c r="AG153" i="18" s="1"/>
  <c r="AH141" i="18"/>
  <c r="AH153" i="18" s="1"/>
  <c r="AI141" i="18"/>
  <c r="AJ141" i="18"/>
  <c r="AK141" i="18"/>
  <c r="AL141" i="18"/>
  <c r="AL153" i="18" s="1"/>
  <c r="AM141" i="18"/>
  <c r="AN141" i="18"/>
  <c r="AO141" i="18"/>
  <c r="AP141" i="18"/>
  <c r="AQ141" i="18"/>
  <c r="AQ153" i="18" s="1"/>
  <c r="AR141" i="18"/>
  <c r="AS141" i="18"/>
  <c r="AT141" i="18"/>
  <c r="AT153" i="18" s="1"/>
  <c r="AU141" i="18"/>
  <c r="AU153" i="18" s="1"/>
  <c r="AV141" i="18"/>
  <c r="AV153" i="18" s="1"/>
  <c r="AW141" i="18"/>
  <c r="AW153" i="18" s="1"/>
  <c r="AX141" i="18"/>
  <c r="AY141" i="18"/>
  <c r="AZ141" i="18"/>
  <c r="AZ153" i="18"/>
  <c r="BA141" i="18"/>
  <c r="BA153" i="18" s="1"/>
  <c r="BB141" i="18"/>
  <c r="BC141" i="18"/>
  <c r="BC153" i="18" s="1"/>
  <c r="BD141" i="18"/>
  <c r="BE141" i="18"/>
  <c r="BE153" i="18" s="1"/>
  <c r="BF141" i="18"/>
  <c r="I142" i="18"/>
  <c r="J142" i="18"/>
  <c r="J154" i="18" s="1"/>
  <c r="K142" i="18"/>
  <c r="L142" i="18"/>
  <c r="L154" i="18"/>
  <c r="M142" i="18"/>
  <c r="M154" i="18" s="1"/>
  <c r="N142" i="18"/>
  <c r="O142" i="18"/>
  <c r="P142" i="18"/>
  <c r="Q142" i="18"/>
  <c r="Q154" i="18" s="1"/>
  <c r="R142" i="18"/>
  <c r="S142" i="18"/>
  <c r="T142" i="18"/>
  <c r="T154" i="18" s="1"/>
  <c r="U142" i="18"/>
  <c r="V142" i="18"/>
  <c r="W142" i="18"/>
  <c r="X142" i="18"/>
  <c r="Y142" i="18"/>
  <c r="Y154" i="18" s="1"/>
  <c r="Z142" i="18"/>
  <c r="AA142" i="18"/>
  <c r="AB142" i="18"/>
  <c r="AC142" i="18"/>
  <c r="AD142" i="18"/>
  <c r="AD154" i="18"/>
  <c r="AE142" i="18"/>
  <c r="AF142" i="18"/>
  <c r="AG142" i="18"/>
  <c r="AG154" i="18"/>
  <c r="AH142" i="18"/>
  <c r="AI142" i="18"/>
  <c r="AJ142" i="18"/>
  <c r="AK142" i="18"/>
  <c r="AL142" i="18"/>
  <c r="AM142" i="18"/>
  <c r="AN142" i="18"/>
  <c r="AN154" i="18" s="1"/>
  <c r="AO142" i="18"/>
  <c r="AP142" i="18"/>
  <c r="AQ142" i="18"/>
  <c r="AQ154" i="18" s="1"/>
  <c r="AR142" i="18"/>
  <c r="AS142" i="18"/>
  <c r="AS154" i="18" s="1"/>
  <c r="AT142" i="18"/>
  <c r="AU142" i="18"/>
  <c r="AU154" i="18" s="1"/>
  <c r="AV142" i="18"/>
  <c r="AV154" i="18"/>
  <c r="AW142" i="18"/>
  <c r="AX142" i="18"/>
  <c r="AX154" i="18"/>
  <c r="AY142" i="18"/>
  <c r="AZ142" i="18"/>
  <c r="BA142" i="18"/>
  <c r="BA154" i="18" s="1"/>
  <c r="BB142" i="18"/>
  <c r="BC142" i="18"/>
  <c r="BC154" i="18"/>
  <c r="BD142" i="18"/>
  <c r="BD154" i="18" s="1"/>
  <c r="BE142" i="18"/>
  <c r="BE154" i="18" s="1"/>
  <c r="BF142" i="18"/>
  <c r="AW302" i="6"/>
  <c r="AT302" i="6"/>
  <c r="J60" i="6"/>
  <c r="BC70" i="18"/>
  <c r="BC191" i="18" s="1"/>
  <c r="D40" i="19"/>
  <c r="D39" i="19"/>
  <c r="D38" i="19"/>
  <c r="D37" i="19"/>
  <c r="D36" i="19"/>
  <c r="D35" i="19"/>
  <c r="D34" i="19"/>
  <c r="D33" i="19"/>
  <c r="D32" i="19"/>
  <c r="D31" i="19"/>
  <c r="D30" i="19"/>
  <c r="V144" i="1"/>
  <c r="V145" i="1"/>
  <c r="V146" i="1"/>
  <c r="V147" i="1"/>
  <c r="V148" i="1"/>
  <c r="V149" i="1"/>
  <c r="V150" i="1"/>
  <c r="V143" i="1"/>
  <c r="V142" i="1"/>
  <c r="V137" i="1"/>
  <c r="V138" i="1"/>
  <c r="V139" i="1"/>
  <c r="V140" i="1"/>
  <c r="V136" i="1"/>
  <c r="V135" i="1"/>
  <c r="V122" i="1"/>
  <c r="V123" i="1"/>
  <c r="V124" i="1"/>
  <c r="V125" i="1"/>
  <c r="V126" i="1"/>
  <c r="V127" i="1"/>
  <c r="V128" i="1"/>
  <c r="V129" i="1"/>
  <c r="V130" i="1"/>
  <c r="V131" i="1"/>
  <c r="V132" i="1"/>
  <c r="V133" i="1"/>
  <c r="V121" i="1"/>
  <c r="V120" i="1"/>
  <c r="V114" i="1"/>
  <c r="V115" i="1"/>
  <c r="V116" i="1"/>
  <c r="V117" i="1"/>
  <c r="V118" i="1"/>
  <c r="V113" i="1"/>
  <c r="V112" i="1"/>
  <c r="V105" i="1"/>
  <c r="V106" i="1"/>
  <c r="V107" i="1"/>
  <c r="V108" i="1"/>
  <c r="V109" i="1"/>
  <c r="V110" i="1"/>
  <c r="V104" i="1"/>
  <c r="V103" i="1"/>
  <c r="V92" i="1"/>
  <c r="V93" i="1"/>
  <c r="V94" i="1"/>
  <c r="V95" i="1"/>
  <c r="V96" i="1"/>
  <c r="V97" i="1"/>
  <c r="V98" i="1"/>
  <c r="V99" i="1"/>
  <c r="V100" i="1"/>
  <c r="V101" i="1"/>
  <c r="V91" i="1"/>
  <c r="V90" i="1"/>
  <c r="V65" i="1"/>
  <c r="V66" i="1"/>
  <c r="V67" i="1"/>
  <c r="V68" i="1"/>
  <c r="V69" i="1"/>
  <c r="V70" i="1"/>
  <c r="V71" i="1"/>
  <c r="V72" i="1"/>
  <c r="V73" i="1"/>
  <c r="V74" i="1"/>
  <c r="V75" i="1"/>
  <c r="V76" i="1"/>
  <c r="V77" i="1"/>
  <c r="V78" i="1"/>
  <c r="V79" i="1"/>
  <c r="V80" i="1"/>
  <c r="V81" i="1"/>
  <c r="V82" i="1"/>
  <c r="V83" i="1"/>
  <c r="V84" i="1"/>
  <c r="V85" i="1"/>
  <c r="V86" i="1"/>
  <c r="V87" i="1"/>
  <c r="V88" i="1"/>
  <c r="V64" i="1"/>
  <c r="V63" i="1"/>
  <c r="V52" i="1"/>
  <c r="V53" i="1"/>
  <c r="V54" i="1"/>
  <c r="V55" i="1"/>
  <c r="V56" i="1"/>
  <c r="V57" i="1"/>
  <c r="V58" i="1"/>
  <c r="V59" i="1"/>
  <c r="V60" i="1"/>
  <c r="V61" i="1"/>
  <c r="V51" i="1"/>
  <c r="V50" i="1"/>
  <c r="V42" i="1"/>
  <c r="V43" i="1"/>
  <c r="V44" i="1"/>
  <c r="V45" i="1"/>
  <c r="V46" i="1"/>
  <c r="V47" i="1"/>
  <c r="V48" i="1"/>
  <c r="V41" i="1"/>
  <c r="V40" i="1"/>
  <c r="V36" i="1"/>
  <c r="V37" i="1"/>
  <c r="V38" i="1"/>
  <c r="V25" i="1"/>
  <c r="V26" i="1"/>
  <c r="V27" i="1"/>
  <c r="V28" i="1"/>
  <c r="V29" i="1"/>
  <c r="V30" i="1"/>
  <c r="V31" i="1"/>
  <c r="V32" i="1"/>
  <c r="V33" i="1"/>
  <c r="V34" i="1"/>
  <c r="V35" i="1"/>
  <c r="V24" i="1"/>
  <c r="V23" i="1"/>
  <c r="V21" i="1"/>
  <c r="V20" i="1"/>
  <c r="V19" i="1"/>
  <c r="V18" i="1"/>
  <c r="V17" i="1"/>
  <c r="V16" i="1"/>
  <c r="V15" i="1"/>
  <c r="V14" i="1"/>
  <c r="V13" i="1"/>
  <c r="V12" i="1"/>
  <c r="V11" i="1"/>
  <c r="V10" i="1"/>
  <c r="V9" i="1"/>
  <c r="AV13" i="1"/>
  <c r="AT13" i="1"/>
  <c r="AR13" i="1"/>
  <c r="AP13" i="1"/>
  <c r="AN13" i="1"/>
  <c r="AL13" i="1"/>
  <c r="G13" i="1"/>
  <c r="AV140" i="1"/>
  <c r="AT140" i="1"/>
  <c r="AR140" i="1"/>
  <c r="AP140" i="1"/>
  <c r="AN140" i="1"/>
  <c r="AL140" i="1"/>
  <c r="G140" i="1"/>
  <c r="AV138" i="1"/>
  <c r="AT138" i="1"/>
  <c r="AR138" i="1"/>
  <c r="AP138" i="1"/>
  <c r="AN138" i="1"/>
  <c r="AL138" i="1"/>
  <c r="G138" i="1"/>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F58" i="18"/>
  <c r="J59" i="18"/>
  <c r="K59" i="18"/>
  <c r="L59" i="18"/>
  <c r="N59" i="18"/>
  <c r="O59" i="18"/>
  <c r="P59" i="18"/>
  <c r="Q59" i="18"/>
  <c r="R59" i="18"/>
  <c r="T59" i="18"/>
  <c r="U59" i="18"/>
  <c r="V59" i="18"/>
  <c r="X59" i="18"/>
  <c r="Z59" i="18"/>
  <c r="AA59" i="18"/>
  <c r="AB59" i="18"/>
  <c r="AC59" i="18"/>
  <c r="AD59" i="18"/>
  <c r="AF59" i="18"/>
  <c r="AG59" i="18"/>
  <c r="AH59" i="18"/>
  <c r="AI59" i="18"/>
  <c r="AJ59" i="18"/>
  <c r="AL59" i="18"/>
  <c r="AM59" i="18"/>
  <c r="AO59" i="18"/>
  <c r="AP59" i="18"/>
  <c r="AR59" i="18"/>
  <c r="AS59" i="18"/>
  <c r="AT59" i="18"/>
  <c r="AU59" i="18"/>
  <c r="AV59" i="18"/>
  <c r="AX59" i="18"/>
  <c r="AY59" i="18"/>
  <c r="AZ59" i="18"/>
  <c r="BA59" i="18"/>
  <c r="BB59" i="18"/>
  <c r="BD59" i="18"/>
  <c r="BF59" i="18"/>
  <c r="I59" i="18"/>
  <c r="I58" i="18"/>
  <c r="D14" i="15"/>
  <c r="D15" i="15"/>
  <c r="D16" i="15"/>
  <c r="D17" i="15"/>
  <c r="D18" i="15"/>
  <c r="D19" i="15"/>
  <c r="D20" i="15"/>
  <c r="D21" i="15"/>
  <c r="D22" i="15"/>
  <c r="D23" i="15"/>
  <c r="D24" i="15"/>
  <c r="D36" i="18"/>
  <c r="B103" i="18"/>
  <c r="D37" i="18"/>
  <c r="E37" i="18"/>
  <c r="D38" i="18"/>
  <c r="B105" i="18" s="1"/>
  <c r="E38" i="18"/>
  <c r="D39" i="18"/>
  <c r="E39" i="18"/>
  <c r="D40" i="18"/>
  <c r="B85" i="18"/>
  <c r="E40" i="18"/>
  <c r="D41" i="18"/>
  <c r="B108" i="18"/>
  <c r="E41" i="18"/>
  <c r="D42" i="18"/>
  <c r="B109" i="18" s="1"/>
  <c r="E42" i="18"/>
  <c r="D43" i="18"/>
  <c r="E43" i="18"/>
  <c r="D44" i="18"/>
  <c r="B89" i="18" s="1"/>
  <c r="E44" i="18"/>
  <c r="D45" i="18"/>
  <c r="B112" i="18" s="1"/>
  <c r="E45" i="18"/>
  <c r="D35" i="18"/>
  <c r="B113" i="18"/>
  <c r="D48" i="18"/>
  <c r="B192" i="18" s="1"/>
  <c r="D49" i="18"/>
  <c r="E49" i="18"/>
  <c r="D50" i="18"/>
  <c r="B116" i="18" s="1"/>
  <c r="E50" i="18"/>
  <c r="D51" i="18"/>
  <c r="B195" i="18"/>
  <c r="E51" i="18"/>
  <c r="D52" i="18"/>
  <c r="B118" i="18" s="1"/>
  <c r="E52" i="18"/>
  <c r="D53" i="18"/>
  <c r="E53" i="18"/>
  <c r="D54" i="18"/>
  <c r="E54" i="18"/>
  <c r="D55" i="18"/>
  <c r="B199" i="18" s="1"/>
  <c r="AS324" i="6" s="1"/>
  <c r="E55" i="18"/>
  <c r="D56" i="18"/>
  <c r="E56" i="18"/>
  <c r="D57" i="18"/>
  <c r="E57" i="18"/>
  <c r="I70" i="18"/>
  <c r="I191" i="18" s="1"/>
  <c r="J70" i="18"/>
  <c r="J191" i="18"/>
  <c r="K70" i="18"/>
  <c r="K191" i="18" s="1"/>
  <c r="L70" i="18"/>
  <c r="L191" i="18" s="1"/>
  <c r="M70" i="18"/>
  <c r="M191" i="18" s="1"/>
  <c r="N70" i="18"/>
  <c r="N191" i="18"/>
  <c r="O70" i="18"/>
  <c r="O191" i="18"/>
  <c r="P70" i="18"/>
  <c r="P191" i="18" s="1"/>
  <c r="Q70" i="18"/>
  <c r="Q191" i="18"/>
  <c r="R70" i="18"/>
  <c r="R191" i="18" s="1"/>
  <c r="S70" i="18"/>
  <c r="S191" i="18" s="1"/>
  <c r="T70" i="18"/>
  <c r="T191" i="18"/>
  <c r="U70" i="18"/>
  <c r="U191" i="18" s="1"/>
  <c r="V70" i="18"/>
  <c r="V191" i="18" s="1"/>
  <c r="W70" i="18"/>
  <c r="W191" i="18" s="1"/>
  <c r="X70" i="18"/>
  <c r="X191" i="18"/>
  <c r="Y70" i="18"/>
  <c r="Y191" i="18"/>
  <c r="Z70" i="18"/>
  <c r="Z191" i="18" s="1"/>
  <c r="AA70" i="18"/>
  <c r="AA191" i="18"/>
  <c r="AB70" i="18"/>
  <c r="AB191" i="18" s="1"/>
  <c r="AC70" i="18"/>
  <c r="AC191" i="18" s="1"/>
  <c r="AD70" i="18"/>
  <c r="AD191" i="18"/>
  <c r="AE70" i="18"/>
  <c r="AE191" i="18" s="1"/>
  <c r="AF70" i="18"/>
  <c r="AF191" i="18" s="1"/>
  <c r="AG70" i="18"/>
  <c r="AG191" i="18" s="1"/>
  <c r="AH70" i="18"/>
  <c r="AH191" i="18"/>
  <c r="AI70" i="18"/>
  <c r="AI191" i="18"/>
  <c r="AJ70" i="18"/>
  <c r="AJ191" i="18" s="1"/>
  <c r="AK70" i="18"/>
  <c r="AK191" i="18"/>
  <c r="AL70" i="18"/>
  <c r="AL191" i="18" s="1"/>
  <c r="AM70" i="18"/>
  <c r="AM191" i="18" s="1"/>
  <c r="AN70" i="18"/>
  <c r="AN191" i="18"/>
  <c r="AO70" i="18"/>
  <c r="AO191" i="18" s="1"/>
  <c r="AP70" i="18"/>
  <c r="AP191" i="18" s="1"/>
  <c r="AQ70" i="18"/>
  <c r="AQ191" i="18" s="1"/>
  <c r="AR70" i="18"/>
  <c r="AR191" i="18"/>
  <c r="AS70" i="18"/>
  <c r="AS191" i="18"/>
  <c r="AT70" i="18"/>
  <c r="AT191" i="18" s="1"/>
  <c r="AU70" i="18"/>
  <c r="AU191" i="18"/>
  <c r="AV70" i="18"/>
  <c r="AV191" i="18" s="1"/>
  <c r="AW70" i="18"/>
  <c r="AW191" i="18" s="1"/>
  <c r="AX70" i="18"/>
  <c r="AX191" i="18"/>
  <c r="AY70" i="18"/>
  <c r="AY191" i="18" s="1"/>
  <c r="AZ70" i="18"/>
  <c r="AZ191" i="18" s="1"/>
  <c r="BA70" i="18"/>
  <c r="BA191" i="18" s="1"/>
  <c r="BB70" i="18"/>
  <c r="BB191" i="18"/>
  <c r="BD70" i="18"/>
  <c r="BD191" i="18"/>
  <c r="BE70" i="18"/>
  <c r="BE191" i="18" s="1"/>
  <c r="BF70" i="18"/>
  <c r="BF191" i="18"/>
  <c r="AC73" i="18"/>
  <c r="BB74" i="19" s="1"/>
  <c r="AF73" i="18"/>
  <c r="AJ73" i="18"/>
  <c r="BI74" i="19" s="1"/>
  <c r="AN73" i="18"/>
  <c r="BM23" i="19" s="1"/>
  <c r="AP73" i="18"/>
  <c r="BO23" i="19" s="1"/>
  <c r="AQ73" i="18"/>
  <c r="BP24" i="19" s="1"/>
  <c r="AS73" i="18"/>
  <c r="BR23" i="19" s="1"/>
  <c r="AZ73" i="18"/>
  <c r="BY74" i="19" s="1"/>
  <c r="BB73" i="18"/>
  <c r="CA74" i="19" s="1"/>
  <c r="BF73" i="18"/>
  <c r="CE23" i="19" s="1"/>
  <c r="B102" i="18"/>
  <c r="B124" i="18"/>
  <c r="B132" i="18"/>
  <c r="B133" i="18"/>
  <c r="B134" i="18"/>
  <c r="B135" i="18"/>
  <c r="B136" i="18"/>
  <c r="B137" i="18"/>
  <c r="B138" i="18"/>
  <c r="B139" i="18"/>
  <c r="B140" i="18"/>
  <c r="B141" i="18"/>
  <c r="B142" i="18"/>
  <c r="B144" i="18"/>
  <c r="B145" i="18"/>
  <c r="B146" i="18"/>
  <c r="B147" i="18"/>
  <c r="B148" i="18"/>
  <c r="B149" i="18"/>
  <c r="B150" i="18"/>
  <c r="B151" i="18"/>
  <c r="B152" i="18"/>
  <c r="B153" i="18"/>
  <c r="B154" i="18"/>
  <c r="B156" i="18"/>
  <c r="B157" i="18"/>
  <c r="B158" i="18"/>
  <c r="B159" i="18"/>
  <c r="B160" i="18"/>
  <c r="B161" i="18"/>
  <c r="B162" i="18"/>
  <c r="B163" i="18"/>
  <c r="B164" i="18"/>
  <c r="B165" i="18"/>
  <c r="B166" i="18"/>
  <c r="B168" i="18"/>
  <c r="B169" i="18"/>
  <c r="B170" i="18"/>
  <c r="B171" i="18"/>
  <c r="B172" i="18"/>
  <c r="B173" i="18"/>
  <c r="B174" i="18"/>
  <c r="B175" i="18"/>
  <c r="B176" i="18"/>
  <c r="B177" i="18"/>
  <c r="B178" i="18"/>
  <c r="B180" i="18"/>
  <c r="B181" i="18"/>
  <c r="B182" i="18"/>
  <c r="B183" i="18"/>
  <c r="B184" i="18"/>
  <c r="B185" i="18"/>
  <c r="B186" i="18"/>
  <c r="B187" i="18"/>
  <c r="B188" i="18"/>
  <c r="B189" i="18"/>
  <c r="B190" i="18"/>
  <c r="L7" i="1"/>
  <c r="M7" i="1"/>
  <c r="N7" i="1"/>
  <c r="O7" i="1"/>
  <c r="AJ8" i="1" s="1"/>
  <c r="P7" i="1"/>
  <c r="Q7" i="1"/>
  <c r="R7" i="1"/>
  <c r="S7" i="1"/>
  <c r="AR172" i="1"/>
  <c r="T7" i="1"/>
  <c r="U7" i="1"/>
  <c r="F9" i="1"/>
  <c r="F22" i="1" s="1"/>
  <c r="G10" i="1"/>
  <c r="AL10" i="1"/>
  <c r="AN10" i="1"/>
  <c r="AP10" i="1"/>
  <c r="AR10" i="1"/>
  <c r="AT10" i="1"/>
  <c r="AV10" i="1"/>
  <c r="G11" i="1"/>
  <c r="AL11" i="1"/>
  <c r="AN11" i="1"/>
  <c r="AP11" i="1"/>
  <c r="AR11" i="1"/>
  <c r="AT11" i="1"/>
  <c r="AV11" i="1"/>
  <c r="G12" i="1"/>
  <c r="AL12" i="1"/>
  <c r="AN12" i="1"/>
  <c r="AP12" i="1"/>
  <c r="AR12" i="1"/>
  <c r="AT12" i="1"/>
  <c r="AV12" i="1"/>
  <c r="G14" i="1"/>
  <c r="AL14" i="1"/>
  <c r="AN14" i="1"/>
  <c r="AP14" i="1"/>
  <c r="AR14" i="1"/>
  <c r="AT14" i="1"/>
  <c r="AV14" i="1"/>
  <c r="AL15" i="1"/>
  <c r="AN15" i="1"/>
  <c r="AP15" i="1"/>
  <c r="AR15" i="1"/>
  <c r="AT15" i="1"/>
  <c r="AV15" i="1"/>
  <c r="G16" i="1"/>
  <c r="AL16" i="1"/>
  <c r="AN16" i="1"/>
  <c r="AP16" i="1"/>
  <c r="AR16" i="1"/>
  <c r="AT16" i="1"/>
  <c r="AV16" i="1"/>
  <c r="G17" i="1"/>
  <c r="AL17" i="1"/>
  <c r="AN17" i="1"/>
  <c r="AP17" i="1"/>
  <c r="AR17" i="1"/>
  <c r="AT17" i="1"/>
  <c r="AV17" i="1"/>
  <c r="G18" i="1"/>
  <c r="AB18" i="1"/>
  <c r="AL18" i="1"/>
  <c r="AN18" i="1"/>
  <c r="AP18" i="1"/>
  <c r="AR18" i="1"/>
  <c r="AT18" i="1"/>
  <c r="AV18" i="1"/>
  <c r="G19" i="1"/>
  <c r="AL19" i="1"/>
  <c r="AN19" i="1"/>
  <c r="AP19" i="1"/>
  <c r="AR19" i="1"/>
  <c r="AT19" i="1"/>
  <c r="AV19" i="1"/>
  <c r="G20" i="1"/>
  <c r="AL20" i="1"/>
  <c r="AN20" i="1"/>
  <c r="AP20" i="1"/>
  <c r="AR20" i="1"/>
  <c r="AT20" i="1"/>
  <c r="AV20" i="1"/>
  <c r="G21" i="1"/>
  <c r="AL21" i="1"/>
  <c r="AN21" i="1"/>
  <c r="AP21" i="1"/>
  <c r="AR21" i="1"/>
  <c r="AT21" i="1"/>
  <c r="AV21" i="1"/>
  <c r="F23" i="1"/>
  <c r="AT23" i="1"/>
  <c r="G24" i="1"/>
  <c r="AL24" i="1"/>
  <c r="AN24" i="1"/>
  <c r="AP24" i="1"/>
  <c r="AR24" i="1"/>
  <c r="AT24" i="1"/>
  <c r="AV24" i="1"/>
  <c r="G136" i="1"/>
  <c r="AL136" i="1"/>
  <c r="AN136" i="1"/>
  <c r="AP136" i="1"/>
  <c r="AR136" i="1"/>
  <c r="AT136" i="1"/>
  <c r="AV136" i="1"/>
  <c r="G25" i="1"/>
  <c r="AL25" i="1"/>
  <c r="AN25" i="1"/>
  <c r="AP25" i="1"/>
  <c r="AR25" i="1"/>
  <c r="AT25" i="1"/>
  <c r="AV25" i="1"/>
  <c r="G26" i="1"/>
  <c r="AL26" i="1"/>
  <c r="AN26" i="1"/>
  <c r="AP26" i="1"/>
  <c r="AR26" i="1"/>
  <c r="AT26" i="1"/>
  <c r="AV26" i="1"/>
  <c r="G27" i="1"/>
  <c r="AL27" i="1"/>
  <c r="AN27" i="1"/>
  <c r="AP27" i="1"/>
  <c r="AR27" i="1"/>
  <c r="AT27" i="1"/>
  <c r="AV27" i="1"/>
  <c r="G28" i="1"/>
  <c r="AB28" i="1"/>
  <c r="AL28" i="1"/>
  <c r="AN28" i="1"/>
  <c r="AP28" i="1"/>
  <c r="AR28" i="1"/>
  <c r="AT28" i="1"/>
  <c r="AV28" i="1"/>
  <c r="G29" i="1"/>
  <c r="AL29" i="1"/>
  <c r="AN29" i="1"/>
  <c r="AP29" i="1"/>
  <c r="AR29" i="1"/>
  <c r="AT29" i="1"/>
  <c r="AV29" i="1"/>
  <c r="G30" i="1"/>
  <c r="AL30" i="1"/>
  <c r="AN30" i="1"/>
  <c r="AP30" i="1"/>
  <c r="AR30" i="1"/>
  <c r="AT30" i="1"/>
  <c r="AV30" i="1"/>
  <c r="G31" i="1"/>
  <c r="AL31" i="1"/>
  <c r="AN31" i="1"/>
  <c r="AP31" i="1"/>
  <c r="AR31" i="1"/>
  <c r="AT31" i="1"/>
  <c r="AV31" i="1"/>
  <c r="G32" i="1"/>
  <c r="AL32" i="1"/>
  <c r="AN32" i="1"/>
  <c r="AP32" i="1"/>
  <c r="AR32" i="1"/>
  <c r="AT32" i="1"/>
  <c r="AV32" i="1"/>
  <c r="G33" i="1"/>
  <c r="AL33" i="1"/>
  <c r="AN33" i="1"/>
  <c r="AP33" i="1"/>
  <c r="AR33" i="1"/>
  <c r="AT33" i="1"/>
  <c r="AV33" i="1"/>
  <c r="G34" i="1"/>
  <c r="AL34" i="1"/>
  <c r="AN34" i="1"/>
  <c r="AP34" i="1"/>
  <c r="AR34" i="1"/>
  <c r="AT34" i="1"/>
  <c r="AV34" i="1"/>
  <c r="G35" i="1"/>
  <c r="AL35" i="1"/>
  <c r="AN35" i="1"/>
  <c r="AP35" i="1"/>
  <c r="AR35" i="1"/>
  <c r="AT35" i="1"/>
  <c r="AV35" i="1"/>
  <c r="G36" i="1"/>
  <c r="AL36" i="1"/>
  <c r="AN36" i="1"/>
  <c r="AP36" i="1"/>
  <c r="AR36" i="1"/>
  <c r="AT36" i="1"/>
  <c r="AV36" i="1"/>
  <c r="G37" i="1"/>
  <c r="AL37" i="1"/>
  <c r="AN37" i="1"/>
  <c r="AP37" i="1"/>
  <c r="AR37" i="1"/>
  <c r="AT37" i="1"/>
  <c r="AV37" i="1"/>
  <c r="G38" i="1"/>
  <c r="AB38" i="1"/>
  <c r="AL38" i="1"/>
  <c r="AN38" i="1"/>
  <c r="AP38" i="1"/>
  <c r="AR38" i="1"/>
  <c r="AT38" i="1"/>
  <c r="AV38" i="1"/>
  <c r="F40" i="1"/>
  <c r="AN40" i="1" s="1"/>
  <c r="G41" i="1"/>
  <c r="AL41" i="1"/>
  <c r="AN41" i="1"/>
  <c r="AP41" i="1"/>
  <c r="AR41" i="1"/>
  <c r="AT41" i="1"/>
  <c r="AV41" i="1"/>
  <c r="G42" i="1"/>
  <c r="AL42" i="1"/>
  <c r="AN42" i="1"/>
  <c r="AP42" i="1"/>
  <c r="AR42" i="1"/>
  <c r="AT42" i="1"/>
  <c r="AV42" i="1"/>
  <c r="G43" i="1"/>
  <c r="AL43" i="1"/>
  <c r="AN43" i="1"/>
  <c r="AP43" i="1"/>
  <c r="C426" i="19" s="1"/>
  <c r="AR43" i="1"/>
  <c r="AT43" i="1"/>
  <c r="AV43" i="1"/>
  <c r="G44" i="1"/>
  <c r="AL44" i="1"/>
  <c r="AN44" i="1"/>
  <c r="AP44" i="1"/>
  <c r="AR44" i="1"/>
  <c r="AT44" i="1"/>
  <c r="AV44" i="1"/>
  <c r="G45" i="1"/>
  <c r="AL45" i="1"/>
  <c r="AN45" i="1"/>
  <c r="AP45" i="1"/>
  <c r="AR45" i="1"/>
  <c r="AT45" i="1"/>
  <c r="AV45" i="1"/>
  <c r="G46" i="1"/>
  <c r="AB46" i="1"/>
  <c r="AL46" i="1"/>
  <c r="AN46" i="1"/>
  <c r="AP46" i="1"/>
  <c r="AR46" i="1"/>
  <c r="AT46" i="1"/>
  <c r="AV46" i="1"/>
  <c r="G47" i="1"/>
  <c r="AL47" i="1"/>
  <c r="AN47" i="1"/>
  <c r="AP47" i="1"/>
  <c r="AR47" i="1"/>
  <c r="AT47" i="1"/>
  <c r="AV47" i="1"/>
  <c r="G48" i="1"/>
  <c r="AL48" i="1"/>
  <c r="AN48" i="1"/>
  <c r="AP48" i="1"/>
  <c r="AR48" i="1"/>
  <c r="AT48" i="1"/>
  <c r="AV48" i="1"/>
  <c r="F50" i="1"/>
  <c r="AJ50" i="1" s="1"/>
  <c r="G51" i="1"/>
  <c r="AB51" i="1"/>
  <c r="AL51" i="1"/>
  <c r="AN51" i="1"/>
  <c r="AP51" i="1"/>
  <c r="AR51" i="1"/>
  <c r="AT51" i="1"/>
  <c r="AV51" i="1"/>
  <c r="G52" i="1"/>
  <c r="AL52" i="1"/>
  <c r="AN52" i="1"/>
  <c r="AP52" i="1"/>
  <c r="AR52" i="1"/>
  <c r="AT52" i="1"/>
  <c r="AV52" i="1"/>
  <c r="G53" i="1"/>
  <c r="AL53" i="1"/>
  <c r="AN53" i="1"/>
  <c r="AP53" i="1"/>
  <c r="AR53" i="1"/>
  <c r="AT53" i="1"/>
  <c r="AV53" i="1"/>
  <c r="G54" i="1"/>
  <c r="AL54" i="1"/>
  <c r="AN54" i="1"/>
  <c r="AP54" i="1"/>
  <c r="AR54" i="1"/>
  <c r="AT54" i="1"/>
  <c r="AV54" i="1"/>
  <c r="G55" i="1"/>
  <c r="AB55" i="1"/>
  <c r="AL55" i="1"/>
  <c r="AN55" i="1"/>
  <c r="AP55" i="1"/>
  <c r="AR55" i="1"/>
  <c r="AT55" i="1"/>
  <c r="AV55" i="1"/>
  <c r="G56" i="1"/>
  <c r="AL56" i="1"/>
  <c r="AN56" i="1"/>
  <c r="AP56" i="1"/>
  <c r="AR56" i="1"/>
  <c r="AT56" i="1"/>
  <c r="AV56" i="1"/>
  <c r="G57" i="1"/>
  <c r="AL57" i="1"/>
  <c r="AN57" i="1"/>
  <c r="AP57" i="1"/>
  <c r="AR57" i="1"/>
  <c r="AT57" i="1"/>
  <c r="AV57" i="1"/>
  <c r="G58" i="1"/>
  <c r="AL58" i="1"/>
  <c r="AN58" i="1"/>
  <c r="AP58" i="1"/>
  <c r="AR58" i="1"/>
  <c r="AT58" i="1"/>
  <c r="AV58" i="1"/>
  <c r="G59" i="1"/>
  <c r="AL59" i="1"/>
  <c r="AN59" i="1"/>
  <c r="AP59" i="1"/>
  <c r="AR59" i="1"/>
  <c r="AT59" i="1"/>
  <c r="AV59" i="1"/>
  <c r="G60" i="1"/>
  <c r="AL60" i="1"/>
  <c r="AN60" i="1"/>
  <c r="AP60" i="1"/>
  <c r="AR60" i="1"/>
  <c r="AT60" i="1"/>
  <c r="AV60" i="1"/>
  <c r="G61" i="1"/>
  <c r="AL61" i="1"/>
  <c r="AN61" i="1"/>
  <c r="AP61" i="1"/>
  <c r="AR61" i="1"/>
  <c r="AT61" i="1"/>
  <c r="AV61" i="1"/>
  <c r="F63" i="1"/>
  <c r="AJ63" i="1" s="1"/>
  <c r="G64" i="1"/>
  <c r="AL64" i="1"/>
  <c r="AN64" i="1"/>
  <c r="AP64" i="1"/>
  <c r="AR64" i="1"/>
  <c r="AT64" i="1"/>
  <c r="AV64" i="1"/>
  <c r="G65" i="1"/>
  <c r="AL65" i="1"/>
  <c r="AN65" i="1"/>
  <c r="AP65" i="1"/>
  <c r="AR65" i="1"/>
  <c r="AT65" i="1"/>
  <c r="AV65" i="1"/>
  <c r="G66" i="1"/>
  <c r="AL66" i="1"/>
  <c r="AN66" i="1"/>
  <c r="AP66" i="1"/>
  <c r="AR66" i="1"/>
  <c r="AT66" i="1"/>
  <c r="AV66" i="1"/>
  <c r="G67" i="1"/>
  <c r="AL67" i="1"/>
  <c r="AN67" i="1"/>
  <c r="AP67" i="1"/>
  <c r="AR67" i="1"/>
  <c r="AT67" i="1"/>
  <c r="AV67" i="1"/>
  <c r="G68" i="1"/>
  <c r="AL68" i="1"/>
  <c r="AN68" i="1"/>
  <c r="AP68" i="1"/>
  <c r="AR68" i="1"/>
  <c r="AT68" i="1"/>
  <c r="AV68" i="1"/>
  <c r="G69" i="1"/>
  <c r="AL69" i="1"/>
  <c r="AN69" i="1"/>
  <c r="AP69" i="1"/>
  <c r="AR69" i="1"/>
  <c r="AT69" i="1"/>
  <c r="AV69" i="1"/>
  <c r="G139" i="1"/>
  <c r="AL139" i="1"/>
  <c r="AN139" i="1"/>
  <c r="AP139" i="1"/>
  <c r="AR139" i="1"/>
  <c r="AT139" i="1"/>
  <c r="AV139" i="1"/>
  <c r="G70" i="1"/>
  <c r="AL70" i="1"/>
  <c r="AN70" i="1"/>
  <c r="AP70" i="1"/>
  <c r="AR70" i="1"/>
  <c r="AT70" i="1"/>
  <c r="AV70" i="1"/>
  <c r="G71" i="1"/>
  <c r="AL71" i="1"/>
  <c r="AN71" i="1"/>
  <c r="AP71" i="1"/>
  <c r="AR71" i="1"/>
  <c r="AT71" i="1"/>
  <c r="AV71" i="1"/>
  <c r="G72" i="1"/>
  <c r="AL72" i="1"/>
  <c r="AN72" i="1"/>
  <c r="AP72" i="1"/>
  <c r="AR72" i="1"/>
  <c r="AT72" i="1"/>
  <c r="AV72" i="1"/>
  <c r="G73" i="1"/>
  <c r="AL73" i="1"/>
  <c r="AN73" i="1"/>
  <c r="AP73" i="1"/>
  <c r="AR73" i="1"/>
  <c r="AT73" i="1"/>
  <c r="AV73" i="1"/>
  <c r="G74" i="1"/>
  <c r="AL74" i="1"/>
  <c r="AN74" i="1"/>
  <c r="AP74" i="1"/>
  <c r="AR74" i="1"/>
  <c r="AT74" i="1"/>
  <c r="AV74" i="1"/>
  <c r="G75" i="1"/>
  <c r="AL75" i="1"/>
  <c r="AN75" i="1"/>
  <c r="AP75" i="1"/>
  <c r="AR75" i="1"/>
  <c r="AT75" i="1"/>
  <c r="AV75" i="1"/>
  <c r="G76" i="1"/>
  <c r="AL76" i="1"/>
  <c r="AN76" i="1"/>
  <c r="AP76" i="1"/>
  <c r="AR76" i="1"/>
  <c r="AT76" i="1"/>
  <c r="AV76" i="1"/>
  <c r="G77" i="1"/>
  <c r="AL77" i="1"/>
  <c r="AN77" i="1"/>
  <c r="AP77" i="1"/>
  <c r="AR77" i="1"/>
  <c r="AT77" i="1"/>
  <c r="AV77" i="1"/>
  <c r="G78" i="1"/>
  <c r="AB78" i="1"/>
  <c r="AL78" i="1"/>
  <c r="AN78" i="1"/>
  <c r="AP78" i="1"/>
  <c r="AR78" i="1"/>
  <c r="AT78" i="1"/>
  <c r="AV78" i="1"/>
  <c r="G79" i="1"/>
  <c r="AL79" i="1"/>
  <c r="AN79" i="1"/>
  <c r="AP79" i="1"/>
  <c r="AR79" i="1"/>
  <c r="AT79" i="1"/>
  <c r="AV79" i="1"/>
  <c r="G80" i="1"/>
  <c r="AL80" i="1"/>
  <c r="AN80" i="1"/>
  <c r="AP80" i="1"/>
  <c r="AR80" i="1"/>
  <c r="AT80" i="1"/>
  <c r="AV80" i="1"/>
  <c r="G81" i="1"/>
  <c r="AL81" i="1"/>
  <c r="AN81" i="1"/>
  <c r="AP81" i="1"/>
  <c r="AR81" i="1"/>
  <c r="AT81" i="1"/>
  <c r="AV81" i="1"/>
  <c r="G82" i="1"/>
  <c r="AL82" i="1"/>
  <c r="AN82" i="1"/>
  <c r="AP82" i="1"/>
  <c r="AR82" i="1"/>
  <c r="AT82" i="1"/>
  <c r="AV82" i="1"/>
  <c r="G83" i="1"/>
  <c r="AL83" i="1"/>
  <c r="AN83" i="1"/>
  <c r="AP83" i="1"/>
  <c r="AR83" i="1"/>
  <c r="AT83" i="1"/>
  <c r="AV83" i="1"/>
  <c r="G84" i="1"/>
  <c r="AB84" i="1"/>
  <c r="AL84" i="1"/>
  <c r="AN84" i="1"/>
  <c r="AP84" i="1"/>
  <c r="AR84" i="1"/>
  <c r="AT84" i="1"/>
  <c r="AV84" i="1"/>
  <c r="G85" i="1"/>
  <c r="AL85" i="1"/>
  <c r="AN85" i="1"/>
  <c r="AP85" i="1"/>
  <c r="AR85" i="1"/>
  <c r="AT85" i="1"/>
  <c r="AV85" i="1"/>
  <c r="G86" i="1"/>
  <c r="AL86" i="1"/>
  <c r="AN86" i="1"/>
  <c r="AP86" i="1"/>
  <c r="AR86" i="1"/>
  <c r="AT86" i="1"/>
  <c r="AV86" i="1"/>
  <c r="G87" i="1"/>
  <c r="AL87" i="1"/>
  <c r="AN87" i="1"/>
  <c r="AP87" i="1"/>
  <c r="AR87" i="1"/>
  <c r="AT87" i="1"/>
  <c r="AV87" i="1"/>
  <c r="G88" i="1"/>
  <c r="AB88" i="1"/>
  <c r="AL88" i="1"/>
  <c r="AN88" i="1"/>
  <c r="AP88" i="1"/>
  <c r="AR88" i="1"/>
  <c r="AT88" i="1"/>
  <c r="AV88" i="1"/>
  <c r="F90" i="1"/>
  <c r="AL90" i="1"/>
  <c r="G91" i="1"/>
  <c r="AL91" i="1"/>
  <c r="AN91" i="1"/>
  <c r="AP91" i="1"/>
  <c r="AR91" i="1"/>
  <c r="AT91" i="1"/>
  <c r="AV91" i="1"/>
  <c r="G92" i="1"/>
  <c r="AL92" i="1"/>
  <c r="AN92" i="1"/>
  <c r="AP92" i="1"/>
  <c r="AR92" i="1"/>
  <c r="AT92" i="1"/>
  <c r="AV92" i="1"/>
  <c r="G93" i="1"/>
  <c r="AL93" i="1"/>
  <c r="AN93" i="1"/>
  <c r="AP93" i="1"/>
  <c r="AR93" i="1"/>
  <c r="AT93" i="1"/>
  <c r="AV93" i="1"/>
  <c r="G94" i="1"/>
  <c r="AL94" i="1"/>
  <c r="AN94" i="1"/>
  <c r="AP94" i="1"/>
  <c r="AR94" i="1"/>
  <c r="AT94" i="1"/>
  <c r="AV94" i="1"/>
  <c r="G95" i="1"/>
  <c r="AL95" i="1"/>
  <c r="AN95" i="1"/>
  <c r="AP95" i="1"/>
  <c r="AR95" i="1"/>
  <c r="AT95" i="1"/>
  <c r="AV95" i="1"/>
  <c r="G96" i="1"/>
  <c r="AL96" i="1"/>
  <c r="AN96" i="1"/>
  <c r="AP96" i="1"/>
  <c r="AR96" i="1"/>
  <c r="AT96" i="1"/>
  <c r="AV96" i="1"/>
  <c r="G97" i="1"/>
  <c r="AL97" i="1"/>
  <c r="AN97" i="1"/>
  <c r="AP97" i="1"/>
  <c r="AR97" i="1"/>
  <c r="AT97" i="1"/>
  <c r="AV97" i="1"/>
  <c r="G98" i="1"/>
  <c r="AL98" i="1"/>
  <c r="AN98" i="1"/>
  <c r="AP98" i="1"/>
  <c r="AR98" i="1"/>
  <c r="AT98" i="1"/>
  <c r="AV98" i="1"/>
  <c r="G99" i="1"/>
  <c r="AL99" i="1"/>
  <c r="AN99" i="1"/>
  <c r="AP99" i="1"/>
  <c r="AR99" i="1"/>
  <c r="AT99" i="1"/>
  <c r="AV99" i="1"/>
  <c r="G100" i="1"/>
  <c r="AL100" i="1"/>
  <c r="AN100" i="1"/>
  <c r="AP100" i="1"/>
  <c r="AR100" i="1"/>
  <c r="AT100" i="1"/>
  <c r="AV100" i="1"/>
  <c r="G101" i="1"/>
  <c r="AL101" i="1"/>
  <c r="AN101" i="1"/>
  <c r="AP101" i="1"/>
  <c r="AR101" i="1"/>
  <c r="AT101" i="1"/>
  <c r="AV101" i="1"/>
  <c r="F103" i="1"/>
  <c r="AF103" i="1" s="1"/>
  <c r="G104" i="1"/>
  <c r="AL104" i="1"/>
  <c r="AN104" i="1"/>
  <c r="AP104" i="1"/>
  <c r="AR104" i="1"/>
  <c r="AT104" i="1"/>
  <c r="AV104" i="1"/>
  <c r="G105" i="1"/>
  <c r="AL105" i="1"/>
  <c r="AN105" i="1"/>
  <c r="AP105" i="1"/>
  <c r="AR105" i="1"/>
  <c r="AT105" i="1"/>
  <c r="AV105" i="1"/>
  <c r="G106" i="1"/>
  <c r="AL106" i="1"/>
  <c r="AN106" i="1"/>
  <c r="AP106" i="1"/>
  <c r="AR106" i="1"/>
  <c r="AT106" i="1"/>
  <c r="AV106" i="1"/>
  <c r="G107" i="1"/>
  <c r="AL107" i="1"/>
  <c r="AN107" i="1"/>
  <c r="AP107" i="1"/>
  <c r="AR107" i="1"/>
  <c r="AT107" i="1"/>
  <c r="AV107" i="1"/>
  <c r="G130" i="1"/>
  <c r="AB130" i="1"/>
  <c r="AL130" i="1"/>
  <c r="AN130" i="1"/>
  <c r="AP130" i="1"/>
  <c r="AR130" i="1"/>
  <c r="AT130" i="1"/>
  <c r="AV130" i="1"/>
  <c r="G108" i="1"/>
  <c r="AL108" i="1"/>
  <c r="AN108" i="1"/>
  <c r="AP108" i="1"/>
  <c r="AR108" i="1"/>
  <c r="AT108" i="1"/>
  <c r="AV108" i="1"/>
  <c r="G109" i="1"/>
  <c r="AL109" i="1"/>
  <c r="AN109" i="1"/>
  <c r="AP109" i="1"/>
  <c r="AR109" i="1"/>
  <c r="AT109" i="1"/>
  <c r="AV109" i="1"/>
  <c r="G110" i="1"/>
  <c r="AL110" i="1"/>
  <c r="AN110" i="1"/>
  <c r="AP110" i="1"/>
  <c r="AR110" i="1"/>
  <c r="AT110" i="1"/>
  <c r="AV110" i="1"/>
  <c r="F112" i="1"/>
  <c r="AJ112" i="1" s="1"/>
  <c r="G113" i="1"/>
  <c r="AB113" i="1"/>
  <c r="AL113" i="1"/>
  <c r="AN113" i="1"/>
  <c r="AP113" i="1"/>
  <c r="AR113" i="1"/>
  <c r="AT113" i="1"/>
  <c r="AV113" i="1"/>
  <c r="G114" i="1"/>
  <c r="AL114" i="1"/>
  <c r="AN114" i="1"/>
  <c r="AP114" i="1"/>
  <c r="AR114" i="1"/>
  <c r="AT114" i="1"/>
  <c r="AV114" i="1"/>
  <c r="G115" i="1"/>
  <c r="AL115" i="1"/>
  <c r="AN115" i="1"/>
  <c r="AP115" i="1"/>
  <c r="AR115" i="1"/>
  <c r="AT115" i="1"/>
  <c r="AV115" i="1"/>
  <c r="G116" i="1"/>
  <c r="AL116" i="1"/>
  <c r="AN116" i="1"/>
  <c r="AP116" i="1"/>
  <c r="AR116" i="1"/>
  <c r="AT116" i="1"/>
  <c r="AV116" i="1"/>
  <c r="G117" i="1"/>
  <c r="AB117" i="1"/>
  <c r="AL117" i="1"/>
  <c r="AN117" i="1"/>
  <c r="AP117" i="1"/>
  <c r="AR117" i="1"/>
  <c r="AT117" i="1"/>
  <c r="AV117" i="1"/>
  <c r="G118" i="1"/>
  <c r="AL118" i="1"/>
  <c r="AN118" i="1"/>
  <c r="AP118" i="1"/>
  <c r="AR118" i="1"/>
  <c r="AT118" i="1"/>
  <c r="AV118" i="1"/>
  <c r="F120" i="1"/>
  <c r="G137" i="1"/>
  <c r="C188" i="19"/>
  <c r="AL137" i="1"/>
  <c r="AN137" i="1"/>
  <c r="AP137" i="1"/>
  <c r="AR137" i="1"/>
  <c r="AT137" i="1"/>
  <c r="AV137" i="1"/>
  <c r="G121" i="1"/>
  <c r="AL121" i="1"/>
  <c r="AN121" i="1"/>
  <c r="AP121" i="1"/>
  <c r="AR121" i="1"/>
  <c r="AT121" i="1"/>
  <c r="AV121" i="1"/>
  <c r="G122" i="1"/>
  <c r="AB122" i="1"/>
  <c r="AL122" i="1"/>
  <c r="AN122" i="1"/>
  <c r="AP122" i="1"/>
  <c r="AR122" i="1"/>
  <c r="AT122" i="1"/>
  <c r="AV122" i="1"/>
  <c r="G123" i="1"/>
  <c r="AL123" i="1"/>
  <c r="AN123" i="1"/>
  <c r="AP123" i="1"/>
  <c r="AR123" i="1"/>
  <c r="AT123" i="1"/>
  <c r="AV123" i="1"/>
  <c r="G124" i="1"/>
  <c r="AL124" i="1"/>
  <c r="AN124" i="1"/>
  <c r="AP124" i="1"/>
  <c r="AR124" i="1"/>
  <c r="AT124" i="1"/>
  <c r="AV124" i="1"/>
  <c r="G125" i="1"/>
  <c r="AL125" i="1"/>
  <c r="AN125" i="1"/>
  <c r="AP125" i="1"/>
  <c r="AR125" i="1"/>
  <c r="AT125" i="1"/>
  <c r="AV125" i="1"/>
  <c r="G126" i="1"/>
  <c r="AL126" i="1"/>
  <c r="AN126" i="1"/>
  <c r="AP126" i="1"/>
  <c r="AR126" i="1"/>
  <c r="AT126" i="1"/>
  <c r="AV126" i="1"/>
  <c r="G127" i="1"/>
  <c r="AL127" i="1"/>
  <c r="AN127" i="1"/>
  <c r="AP127" i="1"/>
  <c r="AR127" i="1"/>
  <c r="AT127" i="1"/>
  <c r="AV127" i="1"/>
  <c r="G128" i="1"/>
  <c r="AB128" i="1"/>
  <c r="AL128" i="1"/>
  <c r="AN128" i="1"/>
  <c r="AP128" i="1"/>
  <c r="AR128" i="1"/>
  <c r="AT128" i="1"/>
  <c r="AV128" i="1"/>
  <c r="G129" i="1"/>
  <c r="AL129" i="1"/>
  <c r="AN129" i="1"/>
  <c r="AP129" i="1"/>
  <c r="AR129" i="1"/>
  <c r="AT129" i="1"/>
  <c r="AV129" i="1"/>
  <c r="G131" i="1"/>
  <c r="AL131" i="1"/>
  <c r="AN131" i="1"/>
  <c r="AP131" i="1"/>
  <c r="AR131" i="1"/>
  <c r="AT131" i="1"/>
  <c r="AV131" i="1"/>
  <c r="G132" i="1"/>
  <c r="AB132" i="1"/>
  <c r="AL132" i="1"/>
  <c r="AN132" i="1"/>
  <c r="AP132" i="1"/>
  <c r="AR132" i="1"/>
  <c r="AT132" i="1"/>
  <c r="AV132" i="1"/>
  <c r="G133" i="1"/>
  <c r="AL133" i="1"/>
  <c r="AN133" i="1"/>
  <c r="AP133" i="1"/>
  <c r="AR133" i="1"/>
  <c r="AT133" i="1"/>
  <c r="AV133" i="1"/>
  <c r="F142" i="1"/>
  <c r="AJ142" i="1"/>
  <c r="G143" i="1"/>
  <c r="AL143" i="1"/>
  <c r="AN143" i="1"/>
  <c r="AP143" i="1"/>
  <c r="AR143" i="1"/>
  <c r="AT143" i="1"/>
  <c r="AV143" i="1"/>
  <c r="G144" i="1"/>
  <c r="AL144" i="1"/>
  <c r="AN144" i="1"/>
  <c r="AP144" i="1"/>
  <c r="AR144" i="1"/>
  <c r="AT144" i="1"/>
  <c r="AV144" i="1"/>
  <c r="G145" i="1"/>
  <c r="AL145" i="1"/>
  <c r="AN145" i="1"/>
  <c r="AP145" i="1"/>
  <c r="AR145" i="1"/>
  <c r="AT145" i="1"/>
  <c r="AV145" i="1"/>
  <c r="G146" i="1"/>
  <c r="AL146" i="1"/>
  <c r="AN146" i="1"/>
  <c r="AP146" i="1"/>
  <c r="AR146" i="1"/>
  <c r="AT146" i="1"/>
  <c r="AV146" i="1"/>
  <c r="G147" i="1"/>
  <c r="AB147" i="1"/>
  <c r="AL147" i="1"/>
  <c r="AN147" i="1"/>
  <c r="AP147" i="1"/>
  <c r="AR147" i="1"/>
  <c r="AT147" i="1"/>
  <c r="AV147" i="1"/>
  <c r="G148" i="1"/>
  <c r="AL148" i="1"/>
  <c r="AN148" i="1"/>
  <c r="AP148" i="1"/>
  <c r="AR148" i="1"/>
  <c r="AT148" i="1"/>
  <c r="AV148" i="1"/>
  <c r="G149" i="1"/>
  <c r="AL149" i="1"/>
  <c r="AN149" i="1"/>
  <c r="AP149" i="1"/>
  <c r="AR149" i="1"/>
  <c r="AT149" i="1"/>
  <c r="AV149" i="1"/>
  <c r="G150" i="1"/>
  <c r="AL150" i="1"/>
  <c r="AN150" i="1"/>
  <c r="AP150" i="1"/>
  <c r="AR150" i="1"/>
  <c r="AT150" i="1"/>
  <c r="AV150" i="1"/>
  <c r="AB172" i="1"/>
  <c r="AZ302" i="6"/>
  <c r="BC302" i="6"/>
  <c r="BF302" i="6"/>
  <c r="BI302" i="6"/>
  <c r="BL302" i="6"/>
  <c r="BK307" i="6"/>
  <c r="BO302" i="6"/>
  <c r="BN307" i="6" s="1"/>
  <c r="BR302" i="6"/>
  <c r="BR312" i="6" s="1"/>
  <c r="BR314" i="6" s="1"/>
  <c r="BU302" i="6"/>
  <c r="BX302" i="6"/>
  <c r="CA302" i="6"/>
  <c r="CD302" i="6"/>
  <c r="CC307" i="6"/>
  <c r="CG302" i="6"/>
  <c r="CJ302" i="6"/>
  <c r="CI313" i="6" s="1"/>
  <c r="CM302" i="6"/>
  <c r="CP302" i="6"/>
  <c r="CS302" i="6"/>
  <c r="CV302" i="6"/>
  <c r="CV312" i="6"/>
  <c r="CV314" i="6" s="1"/>
  <c r="CY302" i="6"/>
  <c r="DB302" i="6"/>
  <c r="DB312" i="6" s="1"/>
  <c r="DB314" i="6" s="1"/>
  <c r="DE302" i="6"/>
  <c r="DH302" i="6"/>
  <c r="AE73" i="18"/>
  <c r="DK302" i="6"/>
  <c r="DN302" i="6"/>
  <c r="DQ302" i="6"/>
  <c r="DP313" i="6"/>
  <c r="DT302" i="6"/>
  <c r="DW302" i="6"/>
  <c r="DZ302" i="6"/>
  <c r="DY307" i="6" s="1"/>
  <c r="EC302" i="6"/>
  <c r="EC312" i="6" s="1"/>
  <c r="EC314" i="6" s="1"/>
  <c r="EF302" i="6"/>
  <c r="EF312" i="6" s="1"/>
  <c r="EF314" i="6" s="1"/>
  <c r="EI302" i="6"/>
  <c r="EL302" i="6"/>
  <c r="EO302" i="6"/>
  <c r="ER302" i="6"/>
  <c r="EU302" i="6"/>
  <c r="EX302" i="6"/>
  <c r="FA302" i="6"/>
  <c r="FA312" i="6"/>
  <c r="FA314" i="6" s="1"/>
  <c r="FD302" i="6"/>
  <c r="FD304" i="6" s="1"/>
  <c r="FG302" i="6"/>
  <c r="FJ302" i="6"/>
  <c r="FI307" i="6"/>
  <c r="FM302" i="6"/>
  <c r="FP302" i="6"/>
  <c r="FS302" i="6"/>
  <c r="FV302" i="6"/>
  <c r="FY302" i="6"/>
  <c r="GB302" i="6"/>
  <c r="GE302" i="6"/>
  <c r="GH302" i="6"/>
  <c r="GK302" i="6"/>
  <c r="G12" i="17"/>
  <c r="G21" i="17"/>
  <c r="G13" i="17"/>
  <c r="G22" i="17"/>
  <c r="G14" i="17"/>
  <c r="G23" i="17" s="1"/>
  <c r="G15" i="17"/>
  <c r="J15" i="17"/>
  <c r="M15" i="17" s="1"/>
  <c r="E29" i="17"/>
  <c r="G29" i="17" s="1"/>
  <c r="AH73" i="18"/>
  <c r="BG74" i="19" s="1"/>
  <c r="AD73" i="18"/>
  <c r="BC74" i="19" s="1"/>
  <c r="AX73" i="18"/>
  <c r="BW23" i="19" s="1"/>
  <c r="AT73" i="18"/>
  <c r="BS23" i="19" s="1"/>
  <c r="AW73" i="18"/>
  <c r="FJ308" i="6" s="1"/>
  <c r="AL73" i="18"/>
  <c r="BK74" i="19" s="1"/>
  <c r="AM73" i="18"/>
  <c r="BL74" i="19" s="1"/>
  <c r="AK73" i="18"/>
  <c r="BJ23" i="19" s="1"/>
  <c r="AV73" i="18"/>
  <c r="BU23" i="19" s="1"/>
  <c r="AR73" i="18"/>
  <c r="BQ23" i="19" s="1"/>
  <c r="AA73" i="18"/>
  <c r="AZ74" i="19" s="1"/>
  <c r="B97" i="18"/>
  <c r="AB73" i="18"/>
  <c r="BA23" i="19" s="1"/>
  <c r="B87" i="18"/>
  <c r="BA73" i="18"/>
  <c r="BZ75" i="19" s="1"/>
  <c r="AG73" i="18"/>
  <c r="BF74" i="19" s="1"/>
  <c r="BC73" i="18"/>
  <c r="CB23" i="19" s="1"/>
  <c r="Y73" i="18"/>
  <c r="AX74" i="19" s="1"/>
  <c r="B106" i="18"/>
  <c r="B84" i="18"/>
  <c r="AT151" i="18"/>
  <c r="AT152" i="18"/>
  <c r="B83" i="18"/>
  <c r="AD152" i="18"/>
  <c r="B100" i="18"/>
  <c r="AI150" i="18"/>
  <c r="AL151" i="18"/>
  <c r="BC150" i="18"/>
  <c r="AA150" i="18"/>
  <c r="AL154" i="18"/>
  <c r="BC149" i="18"/>
  <c r="U149" i="18"/>
  <c r="AU150" i="18"/>
  <c r="AA152" i="18"/>
  <c r="BC151" i="18"/>
  <c r="Q147" i="18"/>
  <c r="BA125" i="18"/>
  <c r="BA126" i="18"/>
  <c r="BA127" i="18"/>
  <c r="BA128" i="18"/>
  <c r="BZ125" i="19" s="1"/>
  <c r="AK125" i="18"/>
  <c r="AK126" i="18"/>
  <c r="AK127" i="18"/>
  <c r="AC125" i="18"/>
  <c r="AC126" i="18"/>
  <c r="AC127" i="18"/>
  <c r="AC128" i="18"/>
  <c r="AC129" i="18"/>
  <c r="U125" i="18"/>
  <c r="U126" i="18"/>
  <c r="U127" i="18"/>
  <c r="U128" i="18"/>
  <c r="U129" i="18"/>
  <c r="M126" i="18"/>
  <c r="M128" i="18"/>
  <c r="M129" i="18"/>
  <c r="AQ144" i="18"/>
  <c r="AC168" i="18"/>
  <c r="AC170" i="18"/>
  <c r="AK145" i="18"/>
  <c r="BE145" i="18"/>
  <c r="AQ145" i="18"/>
  <c r="AC145" i="18"/>
  <c r="U68" i="18"/>
  <c r="U174" i="18" s="1"/>
  <c r="AZ125" i="18"/>
  <c r="AR125" i="18"/>
  <c r="AR145" i="18"/>
  <c r="AB125" i="18"/>
  <c r="T125" i="18"/>
  <c r="T145" i="18"/>
  <c r="T129" i="18"/>
  <c r="L144" i="18"/>
  <c r="BB145" i="18"/>
  <c r="BD68" i="18"/>
  <c r="BD169" i="18" s="1"/>
  <c r="AV68" i="18"/>
  <c r="AV145" i="18"/>
  <c r="AN68" i="18"/>
  <c r="AN174" i="18" s="1"/>
  <c r="AN129" i="18"/>
  <c r="AF68" i="18"/>
  <c r="AF174" i="18" s="1"/>
  <c r="AF178" i="18"/>
  <c r="AF125" i="18"/>
  <c r="AF144" i="18"/>
  <c r="P125" i="18"/>
  <c r="P129" i="18"/>
  <c r="AL144" i="18"/>
  <c r="BB127" i="18"/>
  <c r="BB129" i="18"/>
  <c r="BB68" i="18"/>
  <c r="AT125" i="18"/>
  <c r="AL127" i="18"/>
  <c r="AL128" i="18"/>
  <c r="AL129" i="18"/>
  <c r="AL125" i="18"/>
  <c r="AL68" i="18"/>
  <c r="AL168" i="18" s="1"/>
  <c r="AL171" i="18"/>
  <c r="AD127" i="18"/>
  <c r="AD129" i="18"/>
  <c r="AD68" i="18"/>
  <c r="AS111" i="18"/>
  <c r="AL78" i="18"/>
  <c r="AL123" i="18"/>
  <c r="AL106" i="18"/>
  <c r="AL109" i="18"/>
  <c r="AL84" i="18"/>
  <c r="AJ202" i="1" s="1"/>
  <c r="Y127" i="18"/>
  <c r="BA78" i="18"/>
  <c r="BA79" i="18"/>
  <c r="BA112" i="18"/>
  <c r="BA122" i="18"/>
  <c r="BA110" i="18"/>
  <c r="BA121" i="18"/>
  <c r="BA123" i="18"/>
  <c r="BA80" i="18"/>
  <c r="BA111" i="18"/>
  <c r="BA120" i="18"/>
  <c r="BA106" i="18"/>
  <c r="BA117" i="18"/>
  <c r="BA113" i="18"/>
  <c r="BA180" i="18"/>
  <c r="BA94" i="18"/>
  <c r="BA95" i="18"/>
  <c r="BA107" i="18"/>
  <c r="BA118" i="18"/>
  <c r="BA103" i="18"/>
  <c r="BA114" i="18"/>
  <c r="BA109" i="18"/>
  <c r="BA105" i="18"/>
  <c r="BA116" i="18"/>
  <c r="AQ78" i="18"/>
  <c r="AQ79" i="18"/>
  <c r="AQ112" i="18"/>
  <c r="AQ124" i="18"/>
  <c r="AQ182" i="18" s="1"/>
  <c r="AQ122" i="18"/>
  <c r="AQ110" i="18"/>
  <c r="AQ108" i="18"/>
  <c r="AQ186" i="18" s="1"/>
  <c r="AQ118" i="18"/>
  <c r="AQ104" i="18"/>
  <c r="AQ114" i="18"/>
  <c r="AQ96" i="18"/>
  <c r="AQ119" i="18"/>
  <c r="AQ105" i="18"/>
  <c r="AQ183" i="18"/>
  <c r="AQ115" i="18"/>
  <c r="AQ123" i="18"/>
  <c r="AQ109" i="18"/>
  <c r="AQ187" i="18"/>
  <c r="AQ120" i="18"/>
  <c r="AQ107" i="18"/>
  <c r="AQ117" i="18"/>
  <c r="AQ103" i="18"/>
  <c r="AQ181" i="18"/>
  <c r="AQ94" i="18"/>
  <c r="AH124" i="18"/>
  <c r="AH111" i="18"/>
  <c r="AH122" i="18"/>
  <c r="J127" i="18"/>
  <c r="Y122" i="18"/>
  <c r="Y124" i="18"/>
  <c r="J126" i="18"/>
  <c r="U77" i="18"/>
  <c r="U92" i="18" s="1"/>
  <c r="U118" i="18"/>
  <c r="AP77" i="18"/>
  <c r="AB78" i="18"/>
  <c r="AB79" i="18"/>
  <c r="AX77" i="18"/>
  <c r="AX89" i="18" s="1"/>
  <c r="AT214" i="1" s="1"/>
  <c r="AB80" i="18"/>
  <c r="AM122" i="18"/>
  <c r="AZ77" i="18"/>
  <c r="AZ110" i="18" s="1"/>
  <c r="AR77" i="18"/>
  <c r="AR119" i="18"/>
  <c r="AR83" i="18"/>
  <c r="AH208" i="1" s="1"/>
  <c r="AJ78" i="18"/>
  <c r="AD171" i="18"/>
  <c r="BB169" i="18"/>
  <c r="BD173" i="18"/>
  <c r="AF171" i="18"/>
  <c r="AF173" i="18"/>
  <c r="AF177" i="18"/>
  <c r="AF170" i="18"/>
  <c r="BB168" i="18"/>
  <c r="K126" i="18"/>
  <c r="B92" i="18"/>
  <c r="B81" i="18"/>
  <c r="J129" i="18"/>
  <c r="K128" i="18"/>
  <c r="K125" i="18"/>
  <c r="K129" i="18"/>
  <c r="K127" i="18"/>
  <c r="J68" i="18"/>
  <c r="J128" i="18"/>
  <c r="AI124" i="19" s="1"/>
  <c r="AZ121" i="18"/>
  <c r="AC176" i="18"/>
  <c r="AC175" i="18"/>
  <c r="AQ111" i="18"/>
  <c r="AQ189" i="18" s="1"/>
  <c r="AQ93" i="18"/>
  <c r="AQ95" i="18"/>
  <c r="AQ97" i="18"/>
  <c r="AQ98" i="18"/>
  <c r="AQ99" i="18"/>
  <c r="AQ102" i="18"/>
  <c r="AN111" i="18"/>
  <c r="AN121" i="18"/>
  <c r="AN78" i="18"/>
  <c r="AN119" i="18"/>
  <c r="AN105" i="18"/>
  <c r="AN96" i="18"/>
  <c r="AN100" i="18"/>
  <c r="AN83" i="18"/>
  <c r="AH204" i="1" s="1"/>
  <c r="AB123" i="18"/>
  <c r="AB110" i="18"/>
  <c r="AR99" i="18"/>
  <c r="AR88" i="18"/>
  <c r="AR208" i="1" s="1"/>
  <c r="AR115" i="18"/>
  <c r="AP106" i="18"/>
  <c r="L129" i="18"/>
  <c r="L125" i="18"/>
  <c r="L128" i="18"/>
  <c r="AK124" i="19" s="1"/>
  <c r="L68" i="18"/>
  <c r="BC304" i="6"/>
  <c r="L77" i="18"/>
  <c r="K152" i="18"/>
  <c r="K146" i="18"/>
  <c r="L126" i="18"/>
  <c r="C185" i="19"/>
  <c r="AC185" i="19"/>
  <c r="C139" i="19"/>
  <c r="C287" i="19"/>
  <c r="S287" i="19" s="1"/>
  <c r="C281" i="19"/>
  <c r="M281" i="19"/>
  <c r="C279" i="19"/>
  <c r="AA279" i="19" s="1"/>
  <c r="C286" i="19"/>
  <c r="U286" i="19"/>
  <c r="AR117" i="18"/>
  <c r="AR109" i="18"/>
  <c r="AX96" i="18"/>
  <c r="AR106" i="18"/>
  <c r="AR184" i="18"/>
  <c r="AR80" i="18"/>
  <c r="AR114" i="18"/>
  <c r="AR96" i="18"/>
  <c r="AR101" i="18"/>
  <c r="AR79" i="18"/>
  <c r="AR118" i="18"/>
  <c r="AR104" i="18"/>
  <c r="AR82" i="18"/>
  <c r="AF208" i="1" s="1"/>
  <c r="AR81" i="18"/>
  <c r="AR124" i="18"/>
  <c r="AQ188" i="18"/>
  <c r="AQ190" i="18"/>
  <c r="AC177" i="18"/>
  <c r="I71" i="19"/>
  <c r="AC71" i="19"/>
  <c r="U71" i="19"/>
  <c r="M71" i="19"/>
  <c r="AA71" i="19"/>
  <c r="W71" i="19"/>
  <c r="O71" i="19"/>
  <c r="K71" i="19"/>
  <c r="Q71" i="19"/>
  <c r="G71" i="19"/>
  <c r="L121" i="18"/>
  <c r="AR78" i="18"/>
  <c r="AM79" i="18"/>
  <c r="AM112" i="18"/>
  <c r="AM190" i="18" s="1"/>
  <c r="AM111" i="18"/>
  <c r="AM110" i="18"/>
  <c r="AM188" i="18" s="1"/>
  <c r="AM124" i="18"/>
  <c r="AM108" i="18"/>
  <c r="AJ124" i="18"/>
  <c r="AJ111" i="18"/>
  <c r="AJ189" i="18" s="1"/>
  <c r="AJ112" i="18"/>
  <c r="AJ190" i="18"/>
  <c r="AJ108" i="18"/>
  <c r="AJ119" i="18"/>
  <c r="AJ107" i="18"/>
  <c r="AH110" i="18"/>
  <c r="AH108" i="18"/>
  <c r="AH186" i="18"/>
  <c r="AH119" i="18"/>
  <c r="AB124" i="18"/>
  <c r="AB189" i="18" s="1"/>
  <c r="AB112" i="18"/>
  <c r="AB111" i="18"/>
  <c r="AB122" i="18"/>
  <c r="AB121" i="18"/>
  <c r="AB120" i="18"/>
  <c r="AB108" i="18"/>
  <c r="AB186" i="18"/>
  <c r="AB107" i="18"/>
  <c r="AB185" i="18" s="1"/>
  <c r="AX79" i="18"/>
  <c r="FM310" i="6" s="1"/>
  <c r="FM313" i="6" s="1"/>
  <c r="AX93" i="18"/>
  <c r="AR121" i="18"/>
  <c r="AD169" i="18"/>
  <c r="AD177" i="18"/>
  <c r="AD172" i="18"/>
  <c r="AP83" i="18"/>
  <c r="AL169" i="18"/>
  <c r="AL173" i="18"/>
  <c r="U177" i="18"/>
  <c r="U173" i="18"/>
  <c r="U168" i="18"/>
  <c r="N127" i="18"/>
  <c r="AD125" i="18"/>
  <c r="AD128" i="18"/>
  <c r="AT68" i="18"/>
  <c r="AT172" i="18" s="1"/>
  <c r="AT170" i="18"/>
  <c r="AT129" i="18"/>
  <c r="AT127" i="18"/>
  <c r="BB125" i="18"/>
  <c r="BB128" i="18"/>
  <c r="AT145" i="18"/>
  <c r="AR128" i="18"/>
  <c r="AV129" i="18"/>
  <c r="AV144" i="18"/>
  <c r="AV125" i="18"/>
  <c r="AZ126" i="18"/>
  <c r="Z144" i="18"/>
  <c r="AB129" i="18"/>
  <c r="AB144" i="18"/>
  <c r="AR129" i="18"/>
  <c r="AR144" i="18"/>
  <c r="AZ129" i="18"/>
  <c r="AT144" i="18"/>
  <c r="AD144" i="18"/>
  <c r="Z150" i="18"/>
  <c r="BB153" i="18"/>
  <c r="AR154" i="18"/>
  <c r="BB151" i="18"/>
  <c r="AZ154" i="18"/>
  <c r="BE152" i="18"/>
  <c r="B121" i="18"/>
  <c r="B115" i="18"/>
  <c r="B86" i="18"/>
  <c r="B94" i="18"/>
  <c r="B117" i="18"/>
  <c r="B99" i="18"/>
  <c r="B95" i="18"/>
  <c r="B114" i="18"/>
  <c r="K154" i="18"/>
  <c r="K149" i="18"/>
  <c r="AY148" i="18"/>
  <c r="K148" i="18"/>
  <c r="AY147" i="18"/>
  <c r="AZ146" i="18"/>
  <c r="AR146" i="18"/>
  <c r="AU145" i="18"/>
  <c r="AW144" i="18"/>
  <c r="AR68" i="18"/>
  <c r="AP68" i="18"/>
  <c r="AP177" i="18" s="1"/>
  <c r="AB68" i="18"/>
  <c r="AB169" i="18" s="1"/>
  <c r="CY306" i="6"/>
  <c r="Z68" i="18"/>
  <c r="Q68" i="18"/>
  <c r="AV128" i="18"/>
  <c r="AR126" i="18"/>
  <c r="AP129" i="18"/>
  <c r="BE126" i="18"/>
  <c r="BE128" i="18"/>
  <c r="CD125" i="19" s="1"/>
  <c r="BE68" i="18"/>
  <c r="BC126" i="18"/>
  <c r="BC128" i="18"/>
  <c r="BC68" i="18"/>
  <c r="BC168" i="18" s="1"/>
  <c r="AO127" i="18"/>
  <c r="AO125" i="18"/>
  <c r="AO128" i="18"/>
  <c r="AH125" i="18"/>
  <c r="AH127" i="18"/>
  <c r="AH129" i="18"/>
  <c r="AH68" i="18"/>
  <c r="Y126" i="18"/>
  <c r="Y128" i="18"/>
  <c r="AX125" i="19" s="1"/>
  <c r="R125" i="18"/>
  <c r="AV122" i="18"/>
  <c r="AV106" i="18"/>
  <c r="AV105" i="18"/>
  <c r="AV113" i="18"/>
  <c r="AV180" i="18"/>
  <c r="AV95" i="18"/>
  <c r="AV99" i="18"/>
  <c r="AV100" i="18"/>
  <c r="AV102" i="18"/>
  <c r="AV83" i="18"/>
  <c r="AH212" i="1" s="1"/>
  <c r="AV90" i="18"/>
  <c r="AL119" i="18"/>
  <c r="AL116" i="18"/>
  <c r="AL83" i="18"/>
  <c r="AH202" i="1" s="1"/>
  <c r="AJ106" i="18"/>
  <c r="AJ184" i="18" s="1"/>
  <c r="AJ105" i="18"/>
  <c r="AJ183" i="18"/>
  <c r="AJ116" i="18"/>
  <c r="AJ104" i="18"/>
  <c r="AJ117" i="18"/>
  <c r="AJ114" i="18"/>
  <c r="AJ102" i="18"/>
  <c r="AJ81" i="18"/>
  <c r="AJ83" i="18"/>
  <c r="AH200" i="1" s="1"/>
  <c r="AJ84" i="18"/>
  <c r="AJ200" i="1" s="1"/>
  <c r="AH109" i="18"/>
  <c r="AH120" i="18"/>
  <c r="AH106" i="18"/>
  <c r="AH184" i="18"/>
  <c r="AH105" i="18"/>
  <c r="AH183" i="18" s="1"/>
  <c r="AH104" i="18"/>
  <c r="AH123" i="18"/>
  <c r="AH118" i="18"/>
  <c r="AH117" i="18"/>
  <c r="AH113" i="18"/>
  <c r="AH180" i="18" s="1"/>
  <c r="AH93" i="18"/>
  <c r="AH96" i="18"/>
  <c r="AH102" i="18"/>
  <c r="AH81" i="18"/>
  <c r="AD198" i="1" s="1"/>
  <c r="AH83" i="18"/>
  <c r="AH198" i="1" s="1"/>
  <c r="AH84" i="18"/>
  <c r="AJ198" i="1" s="1"/>
  <c r="AE106" i="18"/>
  <c r="AE113" i="18"/>
  <c r="AE180" i="18" s="1"/>
  <c r="AB119" i="18"/>
  <c r="AB118" i="18"/>
  <c r="AB117" i="18"/>
  <c r="AB105" i="18"/>
  <c r="AB104" i="18"/>
  <c r="AB115" i="18"/>
  <c r="AB109" i="18"/>
  <c r="AB187" i="18" s="1"/>
  <c r="AB103" i="18"/>
  <c r="AB181" i="18"/>
  <c r="AB113" i="18"/>
  <c r="AB180" i="18" s="1"/>
  <c r="AB92" i="18"/>
  <c r="AB94" i="18"/>
  <c r="AB95" i="18"/>
  <c r="AB98" i="18"/>
  <c r="AB99" i="18"/>
  <c r="AB100" i="18"/>
  <c r="AB101" i="18"/>
  <c r="AB91" i="18"/>
  <c r="AB82" i="18"/>
  <c r="AF192" i="1" s="1"/>
  <c r="AB83" i="18"/>
  <c r="AB85" i="18"/>
  <c r="AL192" i="1" s="1"/>
  <c r="AB87" i="18"/>
  <c r="AP192" i="1" s="1"/>
  <c r="AB89" i="18"/>
  <c r="AT192" i="1" s="1"/>
  <c r="AB90" i="18"/>
  <c r="AV192" i="1" s="1"/>
  <c r="Y112" i="18"/>
  <c r="Y123" i="18"/>
  <c r="Y111" i="18"/>
  <c r="Y189" i="18" s="1"/>
  <c r="Y120" i="18"/>
  <c r="Y119" i="18"/>
  <c r="Y107" i="18"/>
  <c r="Y118" i="18"/>
  <c r="Y117" i="18"/>
  <c r="Y116" i="18"/>
  <c r="Y115" i="18"/>
  <c r="Y108" i="18"/>
  <c r="Y186" i="18"/>
  <c r="Y113" i="18"/>
  <c r="Y180" i="18" s="1"/>
  <c r="Y93" i="18"/>
  <c r="Y94" i="18"/>
  <c r="Y97" i="18"/>
  <c r="Y102" i="18"/>
  <c r="Y81" i="18"/>
  <c r="AD189" i="1" s="1"/>
  <c r="AO145" i="18"/>
  <c r="W144" i="18"/>
  <c r="AZ127" i="18"/>
  <c r="AZ68" i="18"/>
  <c r="AX127" i="18"/>
  <c r="AX129" i="18"/>
  <c r="AP125" i="18"/>
  <c r="AP128" i="18"/>
  <c r="BO125" i="19" s="1"/>
  <c r="AG127" i="18"/>
  <c r="AG125" i="18"/>
  <c r="AG128" i="18"/>
  <c r="AG68" i="18"/>
  <c r="AB126" i="18"/>
  <c r="AB128" i="18"/>
  <c r="BA125" i="19" s="1"/>
  <c r="AB146" i="18"/>
  <c r="Z125" i="18"/>
  <c r="Z127" i="18"/>
  <c r="Z129" i="18"/>
  <c r="Q126" i="18"/>
  <c r="BA104" i="18"/>
  <c r="BA115" i="18"/>
  <c r="AQ80" i="18"/>
  <c r="AQ116" i="18"/>
  <c r="AY77" i="18"/>
  <c r="AY92" i="18" s="1"/>
  <c r="AY103" i="18"/>
  <c r="AD77" i="18"/>
  <c r="AD93" i="18" s="1"/>
  <c r="X77" i="18"/>
  <c r="X117" i="18" s="1"/>
  <c r="AB174" i="18"/>
  <c r="AY123" i="18"/>
  <c r="AY121" i="18"/>
  <c r="AY117" i="18"/>
  <c r="AY109" i="18"/>
  <c r="AY113" i="18"/>
  <c r="AY180" i="18" s="1"/>
  <c r="AY98" i="18"/>
  <c r="AY88" i="18"/>
  <c r="AR215" i="1" s="1"/>
  <c r="AY115" i="18"/>
  <c r="AY86" i="18"/>
  <c r="AN215" i="1" s="1"/>
  <c r="AY94" i="18"/>
  <c r="AY84" i="18"/>
  <c r="AJ215" i="1" s="1"/>
  <c r="AY78" i="18"/>
  <c r="AY112" i="18"/>
  <c r="AP173" i="18"/>
  <c r="AP170" i="18"/>
  <c r="AT175" i="18"/>
  <c r="AT176" i="18"/>
  <c r="AT169" i="18"/>
  <c r="AT174" i="18"/>
  <c r="Z171" i="18"/>
  <c r="Z174" i="18"/>
  <c r="AP176" i="18"/>
  <c r="L120" i="18"/>
  <c r="AZ122" i="18"/>
  <c r="BY125" i="19"/>
  <c r="AZ99" i="18"/>
  <c r="AZ109" i="18"/>
  <c r="AZ82" i="18"/>
  <c r="AF216" i="1" s="1"/>
  <c r="AZ90" i="18"/>
  <c r="AV216" i="1" s="1"/>
  <c r="AZ84" i="18"/>
  <c r="AJ216" i="1" s="1"/>
  <c r="L105" i="18"/>
  <c r="L114" i="18"/>
  <c r="DP307" i="6"/>
  <c r="BB307" i="6"/>
  <c r="AT271" i="6"/>
  <c r="AY290" i="6"/>
  <c r="ER304" i="6"/>
  <c r="GJ313" i="6"/>
  <c r="FM304" i="6"/>
  <c r="GK308" i="6"/>
  <c r="EQ307" i="6"/>
  <c r="DN304" i="6"/>
  <c r="DE312" i="6"/>
  <c r="DE314" i="6" s="1"/>
  <c r="DE304" i="6"/>
  <c r="BH313" i="6"/>
  <c r="CV304" i="6"/>
  <c r="AT269" i="6"/>
  <c r="B197" i="18"/>
  <c r="B119" i="18"/>
  <c r="B193" i="18"/>
  <c r="DP318" i="6"/>
  <c r="B93" i="18"/>
  <c r="C157" i="1"/>
  <c r="R20" i="20"/>
  <c r="CC313" i="6"/>
  <c r="B200" i="18"/>
  <c r="B122" i="18"/>
  <c r="AR187" i="18"/>
  <c r="AZ80" i="18"/>
  <c r="AZ115" i="18"/>
  <c r="AZ114" i="18"/>
  <c r="AQ169" i="18"/>
  <c r="E24" i="17"/>
  <c r="AR107" i="18"/>
  <c r="AR185" i="18"/>
  <c r="AZ78" i="18"/>
  <c r="AN110" i="18"/>
  <c r="C186" i="19"/>
  <c r="AA186" i="19" s="1"/>
  <c r="C136" i="19"/>
  <c r="AA136" i="19"/>
  <c r="C282" i="19"/>
  <c r="O282" i="19" s="1"/>
  <c r="C189" i="19"/>
  <c r="C187" i="19"/>
  <c r="C138" i="19"/>
  <c r="AL103" i="1"/>
  <c r="C284" i="19"/>
  <c r="U284" i="19" s="1"/>
  <c r="C283" i="19"/>
  <c r="W283" i="19" s="1"/>
  <c r="C238" i="19"/>
  <c r="I238" i="19"/>
  <c r="C140" i="19"/>
  <c r="Q140" i="19"/>
  <c r="C334" i="19"/>
  <c r="O334" i="19"/>
  <c r="C137" i="19"/>
  <c r="W137" i="19"/>
  <c r="AP112" i="1"/>
  <c r="AR112" i="1"/>
  <c r="C234" i="19"/>
  <c r="I234" i="19" s="1"/>
  <c r="C184" i="19"/>
  <c r="C233" i="19"/>
  <c r="AN63" i="1"/>
  <c r="C182" i="19"/>
  <c r="I182" i="19"/>
  <c r="C231" i="19"/>
  <c r="K231" i="19" s="1"/>
  <c r="C181" i="19"/>
  <c r="AA181" i="19" s="1"/>
  <c r="C132" i="19"/>
  <c r="K132" i="19"/>
  <c r="C376" i="19"/>
  <c r="G103" i="1"/>
  <c r="G111" i="1" s="1"/>
  <c r="BD128" i="18"/>
  <c r="BB147" i="18"/>
  <c r="AX146" i="18"/>
  <c r="AX68" i="18"/>
  <c r="FM306" i="6" s="1"/>
  <c r="AX128" i="18"/>
  <c r="AV146" i="18"/>
  <c r="AV126" i="18"/>
  <c r="AT168" i="18"/>
  <c r="AT177" i="18"/>
  <c r="AT173" i="18"/>
  <c r="AT171" i="18"/>
  <c r="AT178" i="18"/>
  <c r="AT128" i="18"/>
  <c r="AT154" i="18"/>
  <c r="AT147" i="18"/>
  <c r="AT126" i="18"/>
  <c r="AR147" i="18"/>
  <c r="AP127" i="18"/>
  <c r="AP148" i="18"/>
  <c r="AP146" i="18"/>
  <c r="AO148" i="18"/>
  <c r="AO152" i="18"/>
  <c r="AO151" i="18"/>
  <c r="AO149" i="18"/>
  <c r="AO146" i="18"/>
  <c r="AO68" i="18"/>
  <c r="AO171" i="18"/>
  <c r="AN128" i="18"/>
  <c r="BM125" i="19" s="1"/>
  <c r="AM68" i="18"/>
  <c r="AM128" i="18"/>
  <c r="BL125" i="19"/>
  <c r="AM126" i="18"/>
  <c r="AI127" i="18"/>
  <c r="AI146" i="18"/>
  <c r="AI68" i="18"/>
  <c r="AI169" i="18"/>
  <c r="AI128" i="18"/>
  <c r="AF128" i="18"/>
  <c r="AF146" i="18"/>
  <c r="AE152" i="18"/>
  <c r="AE148" i="18"/>
  <c r="AE154" i="18"/>
  <c r="AE147" i="18"/>
  <c r="AE144" i="18"/>
  <c r="AE128" i="18"/>
  <c r="AE126" i="18"/>
  <c r="AD126" i="18"/>
  <c r="AD148" i="18"/>
  <c r="AD145" i="18"/>
  <c r="AA145" i="18"/>
  <c r="AA126" i="18"/>
  <c r="AA154" i="18"/>
  <c r="AA149" i="18"/>
  <c r="AA146" i="18"/>
  <c r="AA68" i="18"/>
  <c r="AA129" i="18"/>
  <c r="AA127" i="18"/>
  <c r="Y68" i="18"/>
  <c r="Y173" i="18" s="1"/>
  <c r="Y129" i="18"/>
  <c r="Y146" i="18"/>
  <c r="X129" i="18"/>
  <c r="X144" i="18"/>
  <c r="X68" i="18"/>
  <c r="X153" i="18"/>
  <c r="X152" i="18"/>
  <c r="X150" i="18"/>
  <c r="X128" i="18"/>
  <c r="S129" i="18"/>
  <c r="S127" i="18"/>
  <c r="R153" i="18"/>
  <c r="R68" i="18"/>
  <c r="Q129" i="18"/>
  <c r="Q153" i="18"/>
  <c r="Q146" i="18"/>
  <c r="Q145" i="18"/>
  <c r="P128" i="18"/>
  <c r="O152" i="18"/>
  <c r="O148" i="18"/>
  <c r="O147" i="18"/>
  <c r="O128" i="18"/>
  <c r="O126" i="18"/>
  <c r="AZ112" i="18"/>
  <c r="AZ103" i="18"/>
  <c r="AI178" i="18"/>
  <c r="AI168" i="18"/>
  <c r="AL135" i="1"/>
  <c r="AP135" i="1"/>
  <c r="AN135" i="1"/>
  <c r="AT135" i="1"/>
  <c r="AV135" i="1"/>
  <c r="AR135" i="1"/>
  <c r="C285" i="19"/>
  <c r="C236" i="19"/>
  <c r="S236" i="19" s="1"/>
  <c r="AV120" i="1"/>
  <c r="C235" i="19"/>
  <c r="Y235" i="19" s="1"/>
  <c r="F102" i="1"/>
  <c r="C280" i="19"/>
  <c r="M280" i="19" s="1"/>
  <c r="C228" i="19"/>
  <c r="AJ185" i="18"/>
  <c r="AR182" i="18"/>
  <c r="AQ185" i="18"/>
  <c r="J177" i="18"/>
  <c r="Q152" i="18"/>
  <c r="J172" i="18"/>
  <c r="J147" i="18"/>
  <c r="S154" i="18"/>
  <c r="P153" i="18"/>
  <c r="U148" i="18"/>
  <c r="U172" i="18"/>
  <c r="L173" i="18"/>
  <c r="M153" i="18"/>
  <c r="M145" i="18"/>
  <c r="M152" i="18"/>
  <c r="U150" i="18"/>
  <c r="Q150" i="18"/>
  <c r="S149" i="18"/>
  <c r="M146" i="18"/>
  <c r="U119" i="18"/>
  <c r="U80" i="18"/>
  <c r="U111" i="18"/>
  <c r="U116" i="18"/>
  <c r="U109" i="18"/>
  <c r="U103" i="18"/>
  <c r="U107" i="18"/>
  <c r="U113" i="18"/>
  <c r="U180" i="18"/>
  <c r="U108" i="18"/>
  <c r="U110" i="18"/>
  <c r="U123" i="18"/>
  <c r="P154" i="18"/>
  <c r="N154" i="18"/>
  <c r="P152" i="18"/>
  <c r="V151" i="18"/>
  <c r="T151" i="18"/>
  <c r="R150" i="18"/>
  <c r="P150" i="18"/>
  <c r="T149" i="18"/>
  <c r="P149" i="18"/>
  <c r="T148" i="18"/>
  <c r="N148" i="18"/>
  <c r="T147" i="18"/>
  <c r="P147" i="18"/>
  <c r="P146" i="18"/>
  <c r="L146" i="18"/>
  <c r="T68" i="18"/>
  <c r="R126" i="18"/>
  <c r="K175" i="18"/>
  <c r="K171" i="18"/>
  <c r="K174" i="18"/>
  <c r="K178" i="18"/>
  <c r="K177" i="18"/>
  <c r="K169" i="18"/>
  <c r="K170" i="18"/>
  <c r="K176" i="18"/>
  <c r="K173" i="18"/>
  <c r="K168" i="18"/>
  <c r="K172" i="18"/>
  <c r="V77" i="18"/>
  <c r="V86" i="18" s="1"/>
  <c r="AN186" i="1" s="1"/>
  <c r="S77" i="18"/>
  <c r="Q77" i="18"/>
  <c r="Q112" i="18"/>
  <c r="W68" i="18"/>
  <c r="W178" i="18" s="1"/>
  <c r="W128" i="18"/>
  <c r="W126" i="18"/>
  <c r="AV124" i="19" s="1"/>
  <c r="T128" i="18"/>
  <c r="AS125" i="19" s="1"/>
  <c r="R129" i="18"/>
  <c r="P126" i="18"/>
  <c r="BB313" i="6"/>
  <c r="C49" i="6"/>
  <c r="GJ320" i="6"/>
  <c r="GG320" i="6"/>
  <c r="GD320" i="6"/>
  <c r="GA320" i="6"/>
  <c r="FX320" i="6"/>
  <c r="FU320" i="6"/>
  <c r="FR320" i="6"/>
  <c r="FO320" i="6"/>
  <c r="FL320" i="6"/>
  <c r="FI320" i="6"/>
  <c r="FF320" i="6"/>
  <c r="FC320" i="6"/>
  <c r="EZ320" i="6"/>
  <c r="EW320" i="6"/>
  <c r="ET320" i="6"/>
  <c r="EQ320" i="6"/>
  <c r="EN320" i="6"/>
  <c r="EK320" i="6"/>
  <c r="EH320" i="6"/>
  <c r="EE320" i="6"/>
  <c r="EB320" i="6"/>
  <c r="DY320" i="6"/>
  <c r="DV320" i="6"/>
  <c r="DS320" i="6"/>
  <c r="DP320" i="6"/>
  <c r="DM320" i="6"/>
  <c r="DJ320" i="6"/>
  <c r="DG320" i="6"/>
  <c r="DD320" i="6"/>
  <c r="DA320" i="6"/>
  <c r="CX320" i="6"/>
  <c r="CU320" i="6"/>
  <c r="CR320" i="6"/>
  <c r="CO320" i="6"/>
  <c r="CL320" i="6"/>
  <c r="CI320" i="6"/>
  <c r="CF320" i="6"/>
  <c r="CC320" i="6"/>
  <c r="BZ320" i="6"/>
  <c r="BW320" i="6"/>
  <c r="BT320" i="6"/>
  <c r="BQ320" i="6"/>
  <c r="BN320" i="6"/>
  <c r="BK320" i="6"/>
  <c r="BH320" i="6"/>
  <c r="BE320" i="6"/>
  <c r="BB320" i="6"/>
  <c r="AY320" i="6"/>
  <c r="AV320" i="6"/>
  <c r="AS320" i="6"/>
  <c r="BB318" i="6"/>
  <c r="GJ318" i="6"/>
  <c r="FR318" i="6"/>
  <c r="EZ318" i="6"/>
  <c r="EH318" i="6"/>
  <c r="CX318" i="6"/>
  <c r="CF318" i="6"/>
  <c r="AZ98" i="18"/>
  <c r="AL170" i="18"/>
  <c r="AL174" i="18"/>
  <c r="AN168" i="18"/>
  <c r="AN177" i="18"/>
  <c r="AN170" i="18"/>
  <c r="AN175" i="18"/>
  <c r="AN172" i="18"/>
  <c r="U171" i="18"/>
  <c r="BD23" i="19"/>
  <c r="AD120" i="18"/>
  <c r="AM189" i="18"/>
  <c r="AX119" i="18"/>
  <c r="AX87" i="18"/>
  <c r="AP214" i="1" s="1"/>
  <c r="AQ176" i="18"/>
  <c r="AH189" i="18"/>
  <c r="AA171" i="18"/>
  <c r="AI171" i="18"/>
  <c r="AI172" i="18"/>
  <c r="AI174" i="18"/>
  <c r="AB188" i="18"/>
  <c r="AP95" i="18"/>
  <c r="AP99" i="18"/>
  <c r="AP124" i="18"/>
  <c r="AP119" i="18"/>
  <c r="AP93" i="18"/>
  <c r="AP109" i="18"/>
  <c r="AP187" i="18" s="1"/>
  <c r="AP98" i="18"/>
  <c r="AP87" i="18"/>
  <c r="AP123" i="18"/>
  <c r="AP92" i="18"/>
  <c r="AP113" i="18"/>
  <c r="AP180" i="18" s="1"/>
  <c r="AP96" i="18"/>
  <c r="AZ95" i="18"/>
  <c r="AZ124" i="18"/>
  <c r="AZ92" i="18"/>
  <c r="AZ102" i="18"/>
  <c r="U175" i="18"/>
  <c r="AL177" i="18"/>
  <c r="AL176" i="18"/>
  <c r="U176" i="18"/>
  <c r="AP108" i="18"/>
  <c r="AM85" i="18"/>
  <c r="AL203" i="1" s="1"/>
  <c r="BA84" i="18"/>
  <c r="AJ217" i="1" s="1"/>
  <c r="BA83" i="18"/>
  <c r="AH217" i="1" s="1"/>
  <c r="BA82" i="18"/>
  <c r="AF217" i="1" s="1"/>
  <c r="AM82" i="18"/>
  <c r="AF203" i="1" s="1"/>
  <c r="BA81" i="18"/>
  <c r="AD217" i="1" s="1"/>
  <c r="AM81" i="18"/>
  <c r="AD203" i="1" s="1"/>
  <c r="BA102" i="18"/>
  <c r="AN102" i="18"/>
  <c r="AM91" i="18"/>
  <c r="AL102" i="18"/>
  <c r="AJ91" i="18"/>
  <c r="AM101" i="18"/>
  <c r="AJ100" i="18"/>
  <c r="AH100" i="18"/>
  <c r="BA99" i="18"/>
  <c r="AM99" i="18"/>
  <c r="AH99" i="18"/>
  <c r="BA98" i="18"/>
  <c r="AM98" i="18"/>
  <c r="AJ98" i="18"/>
  <c r="AH98" i="18"/>
  <c r="AM97" i="18"/>
  <c r="AH97" i="18"/>
  <c r="AM94" i="18"/>
  <c r="AH94" i="18"/>
  <c r="AN93" i="18"/>
  <c r="Y114" i="18"/>
  <c r="Y92" i="18"/>
  <c r="Y95" i="18"/>
  <c r="W119" i="18"/>
  <c r="BA124" i="18"/>
  <c r="BA108" i="18"/>
  <c r="BA119" i="18"/>
  <c r="BA92" i="18"/>
  <c r="BA93" i="18"/>
  <c r="AN118" i="18"/>
  <c r="AN113" i="18"/>
  <c r="AN180" i="18" s="1"/>
  <c r="AM121" i="18"/>
  <c r="AM120" i="18"/>
  <c r="AM119" i="18"/>
  <c r="AM117" i="18"/>
  <c r="AM104" i="18"/>
  <c r="AM182" i="18"/>
  <c r="AM115" i="18"/>
  <c r="AM103" i="18"/>
  <c r="AM181" i="18"/>
  <c r="AM113" i="18"/>
  <c r="AM180" i="18" s="1"/>
  <c r="AM92" i="18"/>
  <c r="AM93" i="18"/>
  <c r="AJ103" i="18"/>
  <c r="AJ181" i="18" s="1"/>
  <c r="AH103" i="18"/>
  <c r="AH181" i="18"/>
  <c r="AH92" i="18"/>
  <c r="AH95" i="18"/>
  <c r="AC236" i="19"/>
  <c r="T170" i="18"/>
  <c r="V107" i="18"/>
  <c r="U73" i="18"/>
  <c r="AT74" i="19" s="1"/>
  <c r="V73" i="18"/>
  <c r="AU23" i="19" s="1"/>
  <c r="S73" i="18"/>
  <c r="AR23" i="19" s="1"/>
  <c r="V85" i="18"/>
  <c r="AL186" i="1" s="1"/>
  <c r="X148" i="18"/>
  <c r="X127" i="18"/>
  <c r="X119" i="18"/>
  <c r="X106" i="18"/>
  <c r="X104" i="18"/>
  <c r="J171" i="18"/>
  <c r="W127" i="18"/>
  <c r="AO177" i="18"/>
  <c r="S103" i="18"/>
  <c r="X171" i="18"/>
  <c r="AY124" i="18"/>
  <c r="AY85" i="18"/>
  <c r="AL215" i="1" s="1"/>
  <c r="AY102" i="18"/>
  <c r="AY97" i="18"/>
  <c r="AY87" i="18"/>
  <c r="AP215" i="1" s="1"/>
  <c r="AY82" i="18"/>
  <c r="AF215" i="1" s="1"/>
  <c r="AY105" i="18"/>
  <c r="AY89" i="18"/>
  <c r="AT215" i="1" s="1"/>
  <c r="AY91" i="18"/>
  <c r="AY99" i="18"/>
  <c r="AY96" i="18"/>
  <c r="AY93" i="18"/>
  <c r="AY114" i="18"/>
  <c r="AY104" i="18"/>
  <c r="AY107" i="18"/>
  <c r="AY116" i="18"/>
  <c r="AY106" i="18"/>
  <c r="AY108" i="18"/>
  <c r="AY110" i="18"/>
  <c r="AY122" i="18"/>
  <c r="X80" i="18"/>
  <c r="X116" i="18"/>
  <c r="AM118" i="18"/>
  <c r="AM105" i="18"/>
  <c r="AM183" i="18"/>
  <c r="AM116" i="18"/>
  <c r="AM100" i="18"/>
  <c r="AM83" i="18"/>
  <c r="AH203" i="1" s="1"/>
  <c r="AM84" i="18"/>
  <c r="AJ203" i="1" s="1"/>
  <c r="AM86" i="18"/>
  <c r="AN203" i="1" s="1"/>
  <c r="AM87" i="18"/>
  <c r="AP203" i="1" s="1"/>
  <c r="Y98" i="18"/>
  <c r="Y100" i="18"/>
  <c r="Y91" i="18"/>
  <c r="Y82" i="18"/>
  <c r="AF189" i="1" s="1"/>
  <c r="Y84" i="18"/>
  <c r="AJ189" i="1" s="1"/>
  <c r="Y85" i="18"/>
  <c r="AL189" i="1" s="1"/>
  <c r="Y87" i="18"/>
  <c r="AP189" i="1" s="1"/>
  <c r="L168" i="18"/>
  <c r="U115" i="18"/>
  <c r="U122" i="18"/>
  <c r="U114" i="18"/>
  <c r="U120" i="18"/>
  <c r="U106" i="18"/>
  <c r="AC169" i="18"/>
  <c r="AC171" i="18"/>
  <c r="AQ175" i="18"/>
  <c r="AC173" i="18"/>
  <c r="AM90" i="18"/>
  <c r="AV203" i="1" s="1"/>
  <c r="Y89" i="18"/>
  <c r="AT189" i="1" s="1"/>
  <c r="AM88" i="18"/>
  <c r="AR203" i="1" s="1"/>
  <c r="Y86" i="18"/>
  <c r="AN189" i="1" s="1"/>
  <c r="AM102" i="18"/>
  <c r="Y99" i="18"/>
  <c r="AM96" i="18"/>
  <c r="Y96" i="18"/>
  <c r="AM95" i="18"/>
  <c r="AM114" i="18"/>
  <c r="G283" i="19"/>
  <c r="W73" i="18"/>
  <c r="AV74" i="19" s="1"/>
  <c r="W82" i="18"/>
  <c r="AF187" i="1" s="1"/>
  <c r="W86" i="18"/>
  <c r="AN187" i="1" s="1"/>
  <c r="W97" i="18"/>
  <c r="W91" i="18"/>
  <c r="W94" i="18"/>
  <c r="W98" i="18"/>
  <c r="G19" i="19"/>
  <c r="U19" i="19"/>
  <c r="AA19" i="19"/>
  <c r="AC19" i="19"/>
  <c r="Q19" i="19"/>
  <c r="O19" i="19"/>
  <c r="K19" i="19"/>
  <c r="M19" i="19"/>
  <c r="I19" i="19"/>
  <c r="W19" i="19"/>
  <c r="S19" i="19"/>
  <c r="Y19" i="19"/>
  <c r="U18" i="19"/>
  <c r="AA18" i="19"/>
  <c r="Q18" i="19"/>
  <c r="Y18" i="19"/>
  <c r="S18" i="19"/>
  <c r="K18" i="19"/>
  <c r="W18" i="19"/>
  <c r="M18" i="19"/>
  <c r="O18" i="19"/>
  <c r="G18" i="19"/>
  <c r="AC18" i="19"/>
  <c r="I18" i="19"/>
  <c r="X111" i="18"/>
  <c r="X114" i="18"/>
  <c r="W92" i="18"/>
  <c r="W101" i="18"/>
  <c r="W93" i="18"/>
  <c r="W81" i="18"/>
  <c r="AD187" i="1" s="1"/>
  <c r="W88" i="18"/>
  <c r="AR187" i="1" s="1"/>
  <c r="W90" i="18"/>
  <c r="AV187" i="1" s="1"/>
  <c r="W84" i="18"/>
  <c r="AJ187" i="1" s="1"/>
  <c r="W83" i="18"/>
  <c r="AH187" i="1" s="1"/>
  <c r="W99" i="18"/>
  <c r="W100" i="18"/>
  <c r="W87" i="18"/>
  <c r="AP187" i="1" s="1"/>
  <c r="W102" i="18"/>
  <c r="W96" i="18"/>
  <c r="W85" i="18"/>
  <c r="AL187" i="1" s="1"/>
  <c r="W95" i="18"/>
  <c r="U95" i="18"/>
  <c r="U85" i="18"/>
  <c r="U88" i="18"/>
  <c r="AR185" i="1" s="1"/>
  <c r="U83" i="18"/>
  <c r="AH185" i="1" s="1"/>
  <c r="U101" i="18"/>
  <c r="U86" i="18"/>
  <c r="AN185" i="1" s="1"/>
  <c r="U84" i="18"/>
  <c r="AJ185" i="1" s="1"/>
  <c r="U99" i="18"/>
  <c r="U91" i="18"/>
  <c r="U97" i="18"/>
  <c r="U87" i="18"/>
  <c r="AP185" i="1" s="1"/>
  <c r="U89" i="18"/>
  <c r="AT185" i="1" s="1"/>
  <c r="U81" i="18"/>
  <c r="AD185" i="1" s="1"/>
  <c r="U90" i="18"/>
  <c r="AV185" i="1" s="1"/>
  <c r="U82" i="18"/>
  <c r="AF185" i="1" s="1"/>
  <c r="U94" i="18"/>
  <c r="U96" i="18"/>
  <c r="U98" i="18"/>
  <c r="U93" i="18"/>
  <c r="U102" i="18"/>
  <c r="U100" i="18"/>
  <c r="AR89" i="18"/>
  <c r="AT208" i="1" s="1"/>
  <c r="AR86" i="18"/>
  <c r="AN208" i="1" s="1"/>
  <c r="AR111" i="18"/>
  <c r="AR189" i="18" s="1"/>
  <c r="U105" i="18"/>
  <c r="U117" i="18"/>
  <c r="AN122" i="18"/>
  <c r="X73" i="18"/>
  <c r="AW23" i="19" s="1"/>
  <c r="T73" i="18"/>
  <c r="AS74" i="19" s="1"/>
  <c r="X91" i="18"/>
  <c r="X98" i="18"/>
  <c r="X95" i="18"/>
  <c r="X90" i="18"/>
  <c r="AV188" i="1" s="1"/>
  <c r="X85" i="18"/>
  <c r="AL188" i="1" s="1"/>
  <c r="X101" i="18"/>
  <c r="X81" i="18"/>
  <c r="AD188" i="1" s="1"/>
  <c r="X88" i="18"/>
  <c r="AR188" i="1" s="1"/>
  <c r="X89" i="18"/>
  <c r="AT188" i="1" s="1"/>
  <c r="X84" i="18"/>
  <c r="AJ188" i="1" s="1"/>
  <c r="X99" i="18"/>
  <c r="X87" i="18"/>
  <c r="AP188" i="1" s="1"/>
  <c r="X100" i="18"/>
  <c r="X92" i="18"/>
  <c r="X94" i="18"/>
  <c r="X97" i="18"/>
  <c r="X93" i="18"/>
  <c r="X83" i="18"/>
  <c r="AH188" i="1" s="1"/>
  <c r="X102" i="18"/>
  <c r="X82" i="18"/>
  <c r="AF188" i="1" s="1"/>
  <c r="T87" i="18"/>
  <c r="AP184" i="1" s="1"/>
  <c r="T92" i="18"/>
  <c r="T99" i="18"/>
  <c r="T83" i="18"/>
  <c r="AH184" i="1" s="1"/>
  <c r="T85" i="18"/>
  <c r="AL184" i="1" s="1"/>
  <c r="T95" i="18"/>
  <c r="T82" i="18"/>
  <c r="AF184" i="1" s="1"/>
  <c r="T88" i="18"/>
  <c r="AR184" i="1" s="1"/>
  <c r="T89" i="18"/>
  <c r="AT184" i="1" s="1"/>
  <c r="T94" i="18"/>
  <c r="T101" i="18"/>
  <c r="T98" i="18"/>
  <c r="T96" i="18"/>
  <c r="T102" i="18"/>
  <c r="T100" i="18"/>
  <c r="T97" i="18"/>
  <c r="T81" i="18"/>
  <c r="AD184" i="1" s="1"/>
  <c r="T84" i="18"/>
  <c r="AJ184" i="1" s="1"/>
  <c r="T86" i="18"/>
  <c r="AN184" i="1" s="1"/>
  <c r="T93" i="18"/>
  <c r="T91" i="18"/>
  <c r="O77" i="18"/>
  <c r="O99" i="18" s="1"/>
  <c r="P77" i="18"/>
  <c r="N77" i="18"/>
  <c r="N90" i="18" s="1"/>
  <c r="AV178" i="1" s="1"/>
  <c r="M77" i="18"/>
  <c r="M124" i="18" s="1"/>
  <c r="J124" i="18"/>
  <c r="P110" i="18"/>
  <c r="P148" i="18"/>
  <c r="M110" i="18"/>
  <c r="M114" i="18"/>
  <c r="M122" i="18"/>
  <c r="AL125" i="19" s="1"/>
  <c r="M104" i="18"/>
  <c r="M117" i="18"/>
  <c r="M79" i="18"/>
  <c r="M115" i="18"/>
  <c r="J169" i="18"/>
  <c r="J175" i="18"/>
  <c r="T172" i="18"/>
  <c r="T169" i="18"/>
  <c r="U170" i="18"/>
  <c r="S93" i="18"/>
  <c r="W114" i="18"/>
  <c r="W118" i="18"/>
  <c r="W124" i="18"/>
  <c r="W122" i="18"/>
  <c r="W121" i="18"/>
  <c r="W108" i="18"/>
  <c r="W186" i="18"/>
  <c r="W107" i="18"/>
  <c r="W185" i="18" s="1"/>
  <c r="W106" i="18"/>
  <c r="W184" i="18"/>
  <c r="W105" i="18"/>
  <c r="W183" i="18"/>
  <c r="W116" i="18"/>
  <c r="W115" i="18"/>
  <c r="W113" i="18"/>
  <c r="W180" i="18" s="1"/>
  <c r="W79" i="18"/>
  <c r="W123" i="18"/>
  <c r="W110" i="18"/>
  <c r="W80" i="18"/>
  <c r="W112" i="18"/>
  <c r="W190" i="18"/>
  <c r="W109" i="18"/>
  <c r="W187" i="18"/>
  <c r="W111" i="18"/>
  <c r="W189" i="18"/>
  <c r="W117" i="18"/>
  <c r="W104" i="18"/>
  <c r="W182" i="18"/>
  <c r="W120" i="18"/>
  <c r="W103" i="18"/>
  <c r="W181" i="18"/>
  <c r="T80" i="18"/>
  <c r="T111" i="18"/>
  <c r="T109" i="18"/>
  <c r="T122" i="18"/>
  <c r="T107" i="18"/>
  <c r="T108" i="18"/>
  <c r="T117" i="18"/>
  <c r="T116" i="18"/>
  <c r="T115" i="18"/>
  <c r="T112" i="18"/>
  <c r="T114" i="18"/>
  <c r="T119" i="18"/>
  <c r="T78" i="18"/>
  <c r="T79" i="18"/>
  <c r="T124" i="18"/>
  <c r="T184" i="18" s="1"/>
  <c r="T121" i="18"/>
  <c r="T123" i="18"/>
  <c r="T110" i="18"/>
  <c r="T106" i="18"/>
  <c r="T105" i="18"/>
  <c r="T104" i="18"/>
  <c r="T103" i="18"/>
  <c r="T113" i="18"/>
  <c r="T180" i="18" s="1"/>
  <c r="T120" i="18"/>
  <c r="T118" i="18"/>
  <c r="S113" i="18"/>
  <c r="S180" i="18" s="1"/>
  <c r="U104" i="18"/>
  <c r="U124" i="18"/>
  <c r="U121" i="18"/>
  <c r="U79" i="18"/>
  <c r="W149" i="18"/>
  <c r="V147" i="18"/>
  <c r="W146" i="18"/>
  <c r="W125" i="18"/>
  <c r="O154" i="18"/>
  <c r="O146" i="18"/>
  <c r="O144" i="18"/>
  <c r="O68" i="18"/>
  <c r="O168" i="18" s="1"/>
  <c r="O127" i="18"/>
  <c r="N145" i="18"/>
  <c r="N73" i="18"/>
  <c r="AM25" i="19" s="1"/>
  <c r="H116" i="1"/>
  <c r="H132" i="1"/>
  <c r="C179" i="19"/>
  <c r="AD142" i="1"/>
  <c r="AH142" i="1"/>
  <c r="F151" i="1"/>
  <c r="AF142" i="1"/>
  <c r="AD120" i="1"/>
  <c r="AF120" i="1"/>
  <c r="AH120" i="1"/>
  <c r="AJ120" i="1"/>
  <c r="F119" i="1"/>
  <c r="AH112" i="1"/>
  <c r="C527" i="19"/>
  <c r="I527" i="19" s="1"/>
  <c r="AJ90" i="1"/>
  <c r="AP90" i="1"/>
  <c r="AR90" i="1"/>
  <c r="AT90" i="1"/>
  <c r="H91" i="1"/>
  <c r="H33" i="1"/>
  <c r="H150" i="1"/>
  <c r="H98" i="1"/>
  <c r="H68" i="1"/>
  <c r="AV90" i="1"/>
  <c r="AD90" i="1"/>
  <c r="AF90" i="1"/>
  <c r="AH90" i="1"/>
  <c r="C134" i="19"/>
  <c r="AC134" i="19" s="1"/>
  <c r="AD63" i="1"/>
  <c r="AF63" i="1"/>
  <c r="C476" i="19"/>
  <c r="Y476" i="19" s="1"/>
  <c r="F62" i="1"/>
  <c r="AF50" i="1"/>
  <c r="AD135" i="1"/>
  <c r="AH135" i="1"/>
  <c r="F141" i="1"/>
  <c r="AF135" i="1"/>
  <c r="C229" i="19"/>
  <c r="AC229" i="19" s="1"/>
  <c r="C131" i="19"/>
  <c r="Y131" i="19" s="1"/>
  <c r="C180" i="19"/>
  <c r="S180" i="19" s="1"/>
  <c r="C524" i="19"/>
  <c r="M181" i="19"/>
  <c r="F49" i="1"/>
  <c r="AP40" i="1"/>
  <c r="AV40" i="1"/>
  <c r="AT40" i="1"/>
  <c r="H20" i="1"/>
  <c r="H38" i="1"/>
  <c r="H88" i="1"/>
  <c r="H95" i="1"/>
  <c r="H131" i="1"/>
  <c r="H97" i="1"/>
  <c r="AD40" i="1"/>
  <c r="AF40" i="1"/>
  <c r="AH40" i="1"/>
  <c r="AJ40" i="1"/>
  <c r="AH23" i="1"/>
  <c r="F39" i="1"/>
  <c r="AV23" i="1"/>
  <c r="AF23" i="1"/>
  <c r="C523" i="19"/>
  <c r="G23" i="1"/>
  <c r="G39" i="1"/>
  <c r="AJ23" i="1"/>
  <c r="AJ154" i="1" s="1"/>
  <c r="Y228" i="19"/>
  <c r="C326" i="19"/>
  <c r="M326" i="19"/>
  <c r="H55" i="1"/>
  <c r="H94" i="1"/>
  <c r="H146" i="1"/>
  <c r="H93" i="1"/>
  <c r="H78" i="1"/>
  <c r="H106" i="1"/>
  <c r="G32" i="17"/>
  <c r="L32" i="17"/>
  <c r="H72" i="1"/>
  <c r="H69" i="1"/>
  <c r="H21" i="1"/>
  <c r="H43" i="1"/>
  <c r="H148" i="1"/>
  <c r="H92" i="1"/>
  <c r="H26" i="1"/>
  <c r="H142" i="1"/>
  <c r="H151" i="1" s="1"/>
  <c r="H32" i="1"/>
  <c r="H149" i="1"/>
  <c r="H17" i="1"/>
  <c r="H53" i="1"/>
  <c r="H47" i="1"/>
  <c r="H45" i="1"/>
  <c r="H86" i="1"/>
  <c r="H128" i="1"/>
  <c r="AH63" i="1"/>
  <c r="F89" i="1"/>
  <c r="H129" i="1"/>
  <c r="H41" i="1"/>
  <c r="H60" i="1"/>
  <c r="H104" i="1"/>
  <c r="H124" i="1"/>
  <c r="H139" i="1"/>
  <c r="H143" i="1"/>
  <c r="H84" i="1"/>
  <c r="H67" i="1"/>
  <c r="H25" i="1"/>
  <c r="H82" i="1"/>
  <c r="H30" i="1"/>
  <c r="H11" i="1"/>
  <c r="AT63" i="1"/>
  <c r="W182" i="19"/>
  <c r="H63" i="1"/>
  <c r="H89" i="1" s="1"/>
  <c r="H40" i="1"/>
  <c r="H49" i="1"/>
  <c r="H56" i="1"/>
  <c r="H61" i="1"/>
  <c r="H105" i="1"/>
  <c r="H125" i="1"/>
  <c r="H52" i="1"/>
  <c r="H28" i="1"/>
  <c r="H145" i="1"/>
  <c r="H137" i="1"/>
  <c r="H35" i="1"/>
  <c r="H144" i="1"/>
  <c r="H18" i="1"/>
  <c r="H23" i="1"/>
  <c r="H39" i="1" s="1"/>
  <c r="H70" i="1"/>
  <c r="H50" i="1"/>
  <c r="H62" i="1"/>
  <c r="H74" i="1"/>
  <c r="H29" i="1"/>
  <c r="H31" i="1"/>
  <c r="H71" i="1"/>
  <c r="H10" i="1"/>
  <c r="H80" i="1"/>
  <c r="H73" i="1"/>
  <c r="H79" i="1"/>
  <c r="H48" i="1"/>
  <c r="H76" i="1"/>
  <c r="H15" i="1"/>
  <c r="H19" i="1"/>
  <c r="H66" i="1"/>
  <c r="H83" i="1"/>
  <c r="H109" i="1"/>
  <c r="H118" i="1"/>
  <c r="H16" i="1"/>
  <c r="H64" i="1"/>
  <c r="H59" i="1"/>
  <c r="AH50" i="1"/>
  <c r="AD50" i="1"/>
  <c r="H101" i="1"/>
  <c r="H108" i="1"/>
  <c r="H36" i="1"/>
  <c r="H24" i="1"/>
  <c r="H136" i="1"/>
  <c r="H115" i="1"/>
  <c r="H100" i="1"/>
  <c r="H75" i="1"/>
  <c r="H140" i="1"/>
  <c r="H133" i="1"/>
  <c r="H117" i="1"/>
  <c r="H13" i="1"/>
  <c r="H110" i="1"/>
  <c r="H57" i="1"/>
  <c r="H14" i="1"/>
  <c r="H147" i="1"/>
  <c r="H126" i="1"/>
  <c r="H58" i="1"/>
  <c r="H120" i="1"/>
  <c r="H134" i="1" s="1"/>
  <c r="H81" i="1"/>
  <c r="H130" i="1"/>
  <c r="H135" i="1"/>
  <c r="H141" i="1" s="1"/>
  <c r="H90" i="1"/>
  <c r="H102" i="1" s="1"/>
  <c r="H107" i="1"/>
  <c r="H77" i="1"/>
  <c r="H138" i="1"/>
  <c r="H51" i="1"/>
  <c r="H123" i="1"/>
  <c r="H114" i="1"/>
  <c r="AR50" i="1"/>
  <c r="O182" i="19"/>
  <c r="H27" i="1"/>
  <c r="H85" i="1"/>
  <c r="H44" i="1"/>
  <c r="H46" i="1"/>
  <c r="H121" i="1"/>
  <c r="H12" i="1"/>
  <c r="H42" i="1"/>
  <c r="H96" i="1"/>
  <c r="AT50" i="1"/>
  <c r="AT154" i="1" s="1"/>
  <c r="E139" i="6" s="1"/>
  <c r="H34" i="1"/>
  <c r="H37" i="1"/>
  <c r="AN90" i="1"/>
  <c r="R77" i="18"/>
  <c r="R106" i="18"/>
  <c r="R119" i="18"/>
  <c r="J173" i="18"/>
  <c r="J178" i="18"/>
  <c r="J168" i="18"/>
  <c r="Q104" i="18"/>
  <c r="Q103" i="18"/>
  <c r="Q123" i="18"/>
  <c r="Q79" i="18"/>
  <c r="BR310" i="6" s="1"/>
  <c r="BR313" i="6" s="1"/>
  <c r="Q113" i="18"/>
  <c r="Q180" i="18" s="1"/>
  <c r="Q115" i="18"/>
  <c r="Q105" i="18"/>
  <c r="Q121" i="18"/>
  <c r="Q78" i="18"/>
  <c r="Q114" i="18"/>
  <c r="C431" i="19"/>
  <c r="AP142" i="1"/>
  <c r="G152" i="1"/>
  <c r="C432" i="19"/>
  <c r="C529" i="19"/>
  <c r="C526" i="19"/>
  <c r="C328" i="19"/>
  <c r="U328" i="19"/>
  <c r="C475" i="19"/>
  <c r="C474" i="19"/>
  <c r="W474" i="19" s="1"/>
  <c r="C327" i="19"/>
  <c r="C473" i="19"/>
  <c r="AP23" i="1"/>
  <c r="AR23" i="1"/>
  <c r="AL23" i="1"/>
  <c r="AD23" i="1"/>
  <c r="H112" i="1"/>
  <c r="H119" i="1" s="1"/>
  <c r="H103" i="1"/>
  <c r="H111" i="1" s="1"/>
  <c r="AF112" i="1"/>
  <c r="AD112" i="1"/>
  <c r="Q186" i="19"/>
  <c r="AN23" i="1"/>
  <c r="AN154" i="1"/>
  <c r="AT112" i="1"/>
  <c r="AV112" i="1"/>
  <c r="C385" i="19"/>
  <c r="C579" i="19"/>
  <c r="O579" i="19" s="1"/>
  <c r="C481" i="19"/>
  <c r="C383" i="19"/>
  <c r="AC383" i="19" s="1"/>
  <c r="G120" i="1"/>
  <c r="G134" i="1" s="1"/>
  <c r="C530" i="19"/>
  <c r="Q530" i="19" s="1"/>
  <c r="G112" i="1"/>
  <c r="G119" i="1"/>
  <c r="C478" i="19"/>
  <c r="G90" i="1"/>
  <c r="G102" i="1" s="1"/>
  <c r="C379" i="19"/>
  <c r="S379" i="19"/>
  <c r="G63" i="1"/>
  <c r="G89" i="1" s="1"/>
  <c r="C428" i="19"/>
  <c r="G40" i="1"/>
  <c r="G49" i="1" s="1"/>
  <c r="C425" i="19"/>
  <c r="K425" i="19" s="1"/>
  <c r="C329" i="19"/>
  <c r="AA329" i="19"/>
  <c r="C377" i="19"/>
  <c r="AA377" i="19" s="1"/>
  <c r="I284" i="19"/>
  <c r="U282" i="19"/>
  <c r="Y186" i="19"/>
  <c r="M186" i="19"/>
  <c r="G279" i="19"/>
  <c r="I181" i="19"/>
  <c r="AR63" i="1"/>
  <c r="AP63" i="1"/>
  <c r="AR142" i="1"/>
  <c r="AR103" i="1"/>
  <c r="C230" i="19"/>
  <c r="AC230" i="19"/>
  <c r="C237" i="19"/>
  <c r="U237" i="19" s="1"/>
  <c r="AV63" i="1"/>
  <c r="AV103" i="1"/>
  <c r="C531" i="19"/>
  <c r="W531" i="19" s="1"/>
  <c r="C433" i="19"/>
  <c r="AA433" i="19" s="1"/>
  <c r="C335" i="19"/>
  <c r="K335" i="19" s="1"/>
  <c r="S182" i="19"/>
  <c r="U283" i="19"/>
  <c r="AC137" i="19"/>
  <c r="I132" i="19"/>
  <c r="S228" i="19"/>
  <c r="C578" i="19"/>
  <c r="C480" i="19"/>
  <c r="Q480" i="19" s="1"/>
  <c r="C382" i="19"/>
  <c r="G382" i="19" s="1"/>
  <c r="M139" i="19"/>
  <c r="C479" i="19"/>
  <c r="C381" i="19"/>
  <c r="C576" i="19"/>
  <c r="M576" i="19" s="1"/>
  <c r="C477" i="19"/>
  <c r="C581" i="19"/>
  <c r="C532" i="19"/>
  <c r="K532" i="19" s="1"/>
  <c r="F134" i="1"/>
  <c r="AL120" i="1"/>
  <c r="AT120" i="1"/>
  <c r="H122" i="1"/>
  <c r="H127" i="1"/>
  <c r="H113" i="1"/>
  <c r="H99" i="1"/>
  <c r="H54" i="1"/>
  <c r="C133" i="19"/>
  <c r="Y133" i="19"/>
  <c r="C278" i="19"/>
  <c r="M278" i="19" s="1"/>
  <c r="Q278" i="19"/>
  <c r="I236" i="19"/>
  <c r="S137" i="19"/>
  <c r="W140" i="19"/>
  <c r="M137" i="19"/>
  <c r="S132" i="19"/>
  <c r="C577" i="19"/>
  <c r="C528" i="19"/>
  <c r="Y181" i="19"/>
  <c r="K184" i="19"/>
  <c r="O283" i="19"/>
  <c r="AL142" i="1"/>
  <c r="AP120" i="1"/>
  <c r="AN103" i="1"/>
  <c r="AN50" i="1"/>
  <c r="AA229" i="19"/>
  <c r="W134" i="19"/>
  <c r="C135" i="19"/>
  <c r="O135" i="19"/>
  <c r="AN142" i="1"/>
  <c r="AN120" i="1"/>
  <c r="AL63" i="1"/>
  <c r="AT103" i="1"/>
  <c r="AP103" i="1"/>
  <c r="AV50" i="1"/>
  <c r="H87" i="1"/>
  <c r="S377" i="19"/>
  <c r="G132" i="19"/>
  <c r="O132" i="19"/>
  <c r="AC132" i="19"/>
  <c r="Y132" i="19"/>
  <c r="U132" i="19"/>
  <c r="Q184" i="19"/>
  <c r="AC184" i="19"/>
  <c r="O140" i="19"/>
  <c r="Y140" i="19"/>
  <c r="G140" i="19"/>
  <c r="S140" i="19"/>
  <c r="AC140" i="19"/>
  <c r="M140" i="19"/>
  <c r="U181" i="19"/>
  <c r="G181" i="19"/>
  <c r="K181" i="19"/>
  <c r="U140" i="19"/>
  <c r="AA140" i="19"/>
  <c r="I140" i="19"/>
  <c r="AA184" i="19"/>
  <c r="AC181" i="19"/>
  <c r="C380" i="19"/>
  <c r="C429" i="19"/>
  <c r="W429" i="19" s="1"/>
  <c r="G9" i="1"/>
  <c r="G22" i="1"/>
  <c r="C483" i="19"/>
  <c r="I483" i="19" s="1"/>
  <c r="C434" i="19"/>
  <c r="M434" i="19"/>
  <c r="W434" i="19"/>
  <c r="F111" i="1"/>
  <c r="C375" i="19"/>
  <c r="Q375" i="19"/>
  <c r="AA134" i="19"/>
  <c r="O137" i="19"/>
  <c r="Q137" i="19"/>
  <c r="K137" i="19"/>
  <c r="Y137" i="19"/>
  <c r="I137" i="19"/>
  <c r="M379" i="19"/>
  <c r="AA379" i="19"/>
  <c r="Q379" i="19"/>
  <c r="C336" i="19"/>
  <c r="C430" i="19"/>
  <c r="C332" i="19"/>
  <c r="Y332" i="19" s="1"/>
  <c r="C331" i="19"/>
  <c r="C575" i="19"/>
  <c r="G575" i="19" s="1"/>
  <c r="C330" i="19"/>
  <c r="Q330" i="19" s="1"/>
  <c r="C378" i="19"/>
  <c r="I378" i="19" s="1"/>
  <c r="G50" i="1"/>
  <c r="G62" i="1" s="1"/>
  <c r="C427" i="19"/>
  <c r="C573" i="19"/>
  <c r="O573" i="19" s="1"/>
  <c r="G139" i="19"/>
  <c r="W281" i="19"/>
  <c r="H9" i="1"/>
  <c r="H22" i="1" s="1"/>
  <c r="AL40" i="1"/>
  <c r="AR40" i="1"/>
  <c r="AL112" i="1"/>
  <c r="G142" i="1"/>
  <c r="G151" i="1"/>
  <c r="C580" i="19"/>
  <c r="Y580" i="19" s="1"/>
  <c r="C482" i="19"/>
  <c r="C384" i="19"/>
  <c r="AA384" i="19" s="1"/>
  <c r="C333" i="19"/>
  <c r="I333" i="19" s="1"/>
  <c r="O333" i="19"/>
  <c r="C525" i="19"/>
  <c r="U525" i="19" s="1"/>
  <c r="G135" i="1"/>
  <c r="G141" i="1" s="1"/>
  <c r="C571" i="19"/>
  <c r="AA571" i="19" s="1"/>
  <c r="C232" i="19"/>
  <c r="I232" i="19" s="1"/>
  <c r="U134" i="19"/>
  <c r="G134" i="19"/>
  <c r="K134" i="19"/>
  <c r="Y433" i="19"/>
  <c r="AH103" i="1"/>
  <c r="AJ103" i="1"/>
  <c r="AT142" i="1"/>
  <c r="AR120" i="1"/>
  <c r="AV142" i="1"/>
  <c r="AN112" i="1"/>
  <c r="AD103" i="1"/>
  <c r="W236" i="19"/>
  <c r="M236" i="19"/>
  <c r="Y236" i="19"/>
  <c r="AA236" i="19"/>
  <c r="U236" i="19"/>
  <c r="G236" i="19"/>
  <c r="AC187" i="19"/>
  <c r="I187" i="19"/>
  <c r="M187" i="19"/>
  <c r="K187" i="19"/>
  <c r="Q187" i="19"/>
  <c r="W187" i="19"/>
  <c r="K286" i="19"/>
  <c r="AA286" i="19"/>
  <c r="Q286" i="19"/>
  <c r="AC286" i="19"/>
  <c r="O286" i="19"/>
  <c r="M286" i="19"/>
  <c r="Y286" i="19"/>
  <c r="S286" i="19"/>
  <c r="W286" i="19"/>
  <c r="I286" i="19"/>
  <c r="O281" i="19"/>
  <c r="AA281" i="19"/>
  <c r="AC281" i="19"/>
  <c r="K281" i="19"/>
  <c r="Y281" i="19"/>
  <c r="U281" i="19"/>
  <c r="Q281" i="19"/>
  <c r="S281" i="19"/>
  <c r="G281" i="19"/>
  <c r="I281" i="19"/>
  <c r="Q188" i="19"/>
  <c r="O188" i="19"/>
  <c r="S188" i="19"/>
  <c r="M188" i="19"/>
  <c r="I188" i="19"/>
  <c r="G188" i="19"/>
  <c r="K188" i="19"/>
  <c r="U188" i="19"/>
  <c r="Y188" i="19"/>
  <c r="AC188" i="19"/>
  <c r="AA523" i="19"/>
  <c r="K236" i="19"/>
  <c r="Q236" i="19"/>
  <c r="O236" i="19"/>
  <c r="O228" i="19"/>
  <c r="G187" i="19"/>
  <c r="AA187" i="19"/>
  <c r="Y187" i="19"/>
  <c r="G286" i="19"/>
  <c r="W188" i="19"/>
  <c r="AA188" i="19"/>
  <c r="S136" i="19"/>
  <c r="S480" i="19"/>
  <c r="S282" i="19"/>
  <c r="W282" i="19"/>
  <c r="K282" i="19"/>
  <c r="Y282" i="19"/>
  <c r="Q282" i="19"/>
  <c r="M282" i="19"/>
  <c r="U186" i="19"/>
  <c r="S186" i="19"/>
  <c r="AC186" i="19"/>
  <c r="U139" i="19"/>
  <c r="I139" i="19"/>
  <c r="K139" i="19"/>
  <c r="AC139" i="19"/>
  <c r="AA139" i="19"/>
  <c r="Q139" i="19"/>
  <c r="O139" i="19"/>
  <c r="S433" i="19"/>
  <c r="G433" i="19"/>
  <c r="AC433" i="19"/>
  <c r="Y481" i="19"/>
  <c r="AA475" i="19"/>
  <c r="Q180" i="19"/>
  <c r="K527" i="19"/>
  <c r="S179" i="19"/>
  <c r="U475" i="19"/>
  <c r="Q481" i="19"/>
  <c r="M432" i="19"/>
  <c r="Q383" i="19"/>
  <c r="W432" i="19"/>
  <c r="R73" i="18"/>
  <c r="AQ75" i="19" s="1"/>
  <c r="Q73" i="18"/>
  <c r="AP74" i="19" s="1"/>
  <c r="AC581" i="19"/>
  <c r="Y577" i="19"/>
  <c r="U278" i="19"/>
  <c r="W581" i="19"/>
  <c r="I581" i="19"/>
  <c r="AC477" i="19"/>
  <c r="S578" i="19"/>
  <c r="W481" i="19"/>
  <c r="I481" i="19"/>
  <c r="Y425" i="19"/>
  <c r="G425" i="19"/>
  <c r="M329" i="19"/>
  <c r="Y237" i="19"/>
  <c r="Q237" i="19"/>
  <c r="AA382" i="19"/>
  <c r="I578" i="19"/>
  <c r="G528" i="19"/>
  <c r="S277" i="19"/>
  <c r="AA277" i="19"/>
  <c r="AA288" i="19" s="1"/>
  <c r="Y532" i="19"/>
  <c r="G576" i="19"/>
  <c r="U576" i="19"/>
  <c r="W479" i="19"/>
  <c r="S479" i="19"/>
  <c r="G479" i="19"/>
  <c r="K528" i="19"/>
  <c r="U479" i="19"/>
  <c r="O528" i="19"/>
  <c r="S330" i="19"/>
  <c r="Q336" i="19"/>
  <c r="O278" i="19"/>
  <c r="Y278" i="19"/>
  <c r="K278" i="19"/>
  <c r="AA278" i="19"/>
  <c r="S278" i="19"/>
  <c r="AC278" i="19"/>
  <c r="AA581" i="19"/>
  <c r="U581" i="19"/>
  <c r="Q581" i="19"/>
  <c r="Y482" i="19"/>
  <c r="G429" i="19"/>
  <c r="Q135" i="19"/>
  <c r="AC434" i="19"/>
  <c r="K434" i="19"/>
  <c r="U434" i="19"/>
  <c r="Y375" i="19"/>
  <c r="G483" i="19"/>
  <c r="W483" i="19"/>
  <c r="U483" i="19"/>
  <c r="K483" i="19"/>
  <c r="S483" i="19"/>
  <c r="AA483" i="19"/>
  <c r="M483" i="19"/>
  <c r="AA429" i="19"/>
  <c r="K232" i="19"/>
  <c r="AA232" i="19"/>
  <c r="O232" i="19"/>
  <c r="S232" i="19"/>
  <c r="U232" i="19"/>
  <c r="M571" i="19"/>
  <c r="AC580" i="19"/>
  <c r="U580" i="19"/>
  <c r="M330" i="19"/>
  <c r="G336" i="19"/>
  <c r="AA333" i="19"/>
  <c r="M333" i="19"/>
  <c r="G427" i="19"/>
  <c r="AC427" i="19"/>
  <c r="K427" i="19"/>
  <c r="K331" i="19"/>
  <c r="M331" i="19"/>
  <c r="AA331" i="19"/>
  <c r="AC331" i="19"/>
  <c r="K430" i="19"/>
  <c r="R83" i="18"/>
  <c r="AH182" i="1" s="1"/>
  <c r="R95" i="18"/>
  <c r="R98" i="18"/>
  <c r="R81" i="18"/>
  <c r="AD182" i="1" s="1"/>
  <c r="R88" i="18"/>
  <c r="AR182" i="1" s="1"/>
  <c r="R100" i="18"/>
  <c r="R86" i="18"/>
  <c r="AN182" i="1" s="1"/>
  <c r="R85" i="18"/>
  <c r="AL182" i="1" s="1"/>
  <c r="R90" i="18"/>
  <c r="AV182" i="1" s="1"/>
  <c r="R101" i="18"/>
  <c r="R99" i="18"/>
  <c r="R93" i="18"/>
  <c r="Q96" i="18"/>
  <c r="Q99" i="18"/>
  <c r="Q87" i="18"/>
  <c r="AP181" i="1" s="1"/>
  <c r="Q98" i="18"/>
  <c r="Q81" i="18"/>
  <c r="AD181" i="1" s="1"/>
  <c r="Q97" i="18"/>
  <c r="Q82" i="18"/>
  <c r="AF181" i="1" s="1"/>
  <c r="Q91" i="18"/>
  <c r="Q90" i="18"/>
  <c r="AV181" i="1" s="1"/>
  <c r="Q93" i="18"/>
  <c r="L177" i="18"/>
  <c r="L145" i="18"/>
  <c r="L73" i="18"/>
  <c r="AK74" i="19" s="1"/>
  <c r="L99" i="18"/>
  <c r="L92" i="18"/>
  <c r="L94" i="18"/>
  <c r="L98" i="18"/>
  <c r="L96" i="18"/>
  <c r="L102" i="18"/>
  <c r="L86" i="18"/>
  <c r="AN176" i="1" s="1"/>
  <c r="L84" i="18"/>
  <c r="AJ176" i="1" s="1"/>
  <c r="L81" i="18"/>
  <c r="AD176" i="1" s="1"/>
  <c r="L89" i="18"/>
  <c r="AT176" i="1" s="1"/>
  <c r="L82" i="18"/>
  <c r="AF176" i="1" s="1"/>
  <c r="L88" i="18"/>
  <c r="AR176" i="1" s="1"/>
  <c r="L97" i="18"/>
  <c r="L90" i="18"/>
  <c r="AV176" i="1" s="1"/>
  <c r="L87" i="18"/>
  <c r="AP176" i="1" s="1"/>
  <c r="L101" i="18"/>
  <c r="L100" i="18"/>
  <c r="L91" i="18"/>
  <c r="L83" i="18"/>
  <c r="AH176" i="1" s="1"/>
  <c r="L95" i="18"/>
  <c r="L93" i="18"/>
  <c r="L85" i="18"/>
  <c r="AL176" i="1" s="1"/>
  <c r="C83" i="19"/>
  <c r="Q230" i="19"/>
  <c r="O230" i="19"/>
  <c r="S230" i="19"/>
  <c r="O185" i="19"/>
  <c r="K136" i="19"/>
  <c r="Q136" i="19"/>
  <c r="Y136" i="19"/>
  <c r="S234" i="19"/>
  <c r="G185" i="19"/>
  <c r="AA432" i="19"/>
  <c r="S432" i="19"/>
  <c r="O432" i="19"/>
  <c r="AC432" i="19"/>
  <c r="U432" i="19"/>
  <c r="AC183" i="19"/>
  <c r="K183" i="19"/>
  <c r="U183" i="19"/>
  <c r="Q183" i="19"/>
  <c r="O183" i="19"/>
  <c r="Y183" i="19"/>
  <c r="S183" i="19"/>
  <c r="M183" i="19"/>
  <c r="AA183" i="19"/>
  <c r="G183" i="19"/>
  <c r="W183" i="19"/>
  <c r="I183" i="19"/>
  <c r="M473" i="19"/>
  <c r="E32" i="17"/>
  <c r="T171" i="18"/>
  <c r="T178" i="18"/>
  <c r="T176" i="18"/>
  <c r="T174" i="18"/>
  <c r="T177" i="18"/>
  <c r="Y176" i="18"/>
  <c r="Y170" i="18"/>
  <c r="Y168" i="18"/>
  <c r="Y177" i="18"/>
  <c r="Y172" i="18"/>
  <c r="Y169" i="18"/>
  <c r="AB171" i="18"/>
  <c r="AB176" i="18"/>
  <c r="AB177" i="18"/>
  <c r="L174" i="18"/>
  <c r="L169" i="18"/>
  <c r="L170" i="18"/>
  <c r="L171" i="18"/>
  <c r="L178" i="18"/>
  <c r="T168" i="18"/>
  <c r="X173" i="18"/>
  <c r="X174" i="18"/>
  <c r="X176" i="18"/>
  <c r="X172" i="18"/>
  <c r="AB173" i="18"/>
  <c r="AB175" i="18"/>
  <c r="AB168" i="18"/>
  <c r="AB172" i="18"/>
  <c r="M147" i="18"/>
  <c r="R80" i="18"/>
  <c r="R109" i="18"/>
  <c r="R105" i="18"/>
  <c r="R121" i="18"/>
  <c r="R120" i="18"/>
  <c r="R115" i="18"/>
  <c r="R78" i="18"/>
  <c r="R122" i="18"/>
  <c r="R104" i="18"/>
  <c r="R112" i="18"/>
  <c r="R116" i="18"/>
  <c r="R108" i="18"/>
  <c r="R186" i="18"/>
  <c r="R96" i="18"/>
  <c r="R94" i="18"/>
  <c r="R82" i="18"/>
  <c r="AF182" i="1" s="1"/>
  <c r="R102" i="18"/>
  <c r="R97" i="18"/>
  <c r="R91" i="18"/>
  <c r="R92" i="18"/>
  <c r="R84" i="18"/>
  <c r="AJ182" i="1" s="1"/>
  <c r="R89" i="18"/>
  <c r="AT182" i="1" s="1"/>
  <c r="R87" i="18"/>
  <c r="AP182" i="1" s="1"/>
  <c r="R118" i="18"/>
  <c r="R124" i="18"/>
  <c r="R113" i="18"/>
  <c r="R180" i="18"/>
  <c r="R110" i="18"/>
  <c r="R188" i="18" s="1"/>
  <c r="R117" i="18"/>
  <c r="R103" i="18"/>
  <c r="R181" i="18" s="1"/>
  <c r="R111" i="18"/>
  <c r="P103" i="18"/>
  <c r="M105" i="18"/>
  <c r="M183" i="18" s="1"/>
  <c r="M112" i="18"/>
  <c r="M111" i="18"/>
  <c r="M189" i="18" s="1"/>
  <c r="M107" i="18"/>
  <c r="M185" i="18"/>
  <c r="M103" i="18"/>
  <c r="M181" i="18" s="1"/>
  <c r="M106" i="18"/>
  <c r="M184" i="18" s="1"/>
  <c r="M121" i="18"/>
  <c r="M123" i="18"/>
  <c r="M80" i="18"/>
  <c r="M120" i="18"/>
  <c r="M116" i="18"/>
  <c r="Q170" i="18"/>
  <c r="L117" i="18"/>
  <c r="L124" i="18"/>
  <c r="L106" i="18"/>
  <c r="L119" i="18"/>
  <c r="L118" i="18"/>
  <c r="L103" i="18"/>
  <c r="L181" i="18" s="1"/>
  <c r="L115" i="18"/>
  <c r="L112" i="18"/>
  <c r="L190" i="18"/>
  <c r="L109" i="18"/>
  <c r="L187" i="18" s="1"/>
  <c r="L79" i="18"/>
  <c r="L108" i="18"/>
  <c r="L111" i="18"/>
  <c r="L122" i="18"/>
  <c r="L123" i="18"/>
  <c r="Q128" i="18"/>
  <c r="R127" i="18"/>
  <c r="O153" i="18"/>
  <c r="N144" i="18"/>
  <c r="N129" i="18"/>
  <c r="N68" i="18"/>
  <c r="N178" i="18" s="1"/>
  <c r="Q127" i="18"/>
  <c r="N125" i="18"/>
  <c r="P144" i="18"/>
  <c r="P68" i="18"/>
  <c r="P168" i="18" s="1"/>
  <c r="R145" i="18"/>
  <c r="R154" i="18"/>
  <c r="R152" i="18"/>
  <c r="N147" i="18"/>
  <c r="N146" i="18"/>
  <c r="P145" i="18"/>
  <c r="O145" i="18"/>
  <c r="O125" i="18"/>
  <c r="Q174" i="18"/>
  <c r="M144" i="18"/>
  <c r="M68" i="18"/>
  <c r="M127" i="18"/>
  <c r="M125" i="18"/>
  <c r="M148" i="18"/>
  <c r="M151" i="18"/>
  <c r="P173" i="18"/>
  <c r="R190" i="18"/>
  <c r="M175" i="18"/>
  <c r="O73" i="18"/>
  <c r="BL308" i="6" s="1"/>
  <c r="P73" i="18"/>
  <c r="AO74" i="19" s="1"/>
  <c r="K73" i="18"/>
  <c r="AJ25" i="19" s="1"/>
  <c r="P90" i="18"/>
  <c r="AV180" i="1" s="1"/>
  <c r="P81" i="18"/>
  <c r="P99" i="18"/>
  <c r="P101" i="18"/>
  <c r="P82" i="18"/>
  <c r="AF180" i="1" s="1"/>
  <c r="P94" i="18"/>
  <c r="P95" i="18"/>
  <c r="P98" i="18"/>
  <c r="P100" i="18"/>
  <c r="P92" i="18"/>
  <c r="P96" i="18"/>
  <c r="P97" i="18"/>
  <c r="P102" i="18"/>
  <c r="P86" i="18"/>
  <c r="AN180" i="1" s="1"/>
  <c r="P89" i="18"/>
  <c r="AT180" i="1" s="1"/>
  <c r="P88" i="18"/>
  <c r="AR180" i="1" s="1"/>
  <c r="P91" i="18"/>
  <c r="P87" i="18"/>
  <c r="AP180" i="1" s="1"/>
  <c r="P85" i="18"/>
  <c r="AL180" i="1" s="1"/>
  <c r="P83" i="18"/>
  <c r="AH180" i="1" s="1"/>
  <c r="P84" i="18"/>
  <c r="AJ180" i="1" s="1"/>
  <c r="P93" i="18"/>
  <c r="O92" i="18"/>
  <c r="O82" i="18"/>
  <c r="AF179" i="1" s="1"/>
  <c r="O83" i="18"/>
  <c r="AH179" i="1" s="1"/>
  <c r="O84" i="18"/>
  <c r="AJ179" i="1" s="1"/>
  <c r="O95" i="18"/>
  <c r="O101" i="18"/>
  <c r="O81" i="18"/>
  <c r="AD179" i="1" s="1"/>
  <c r="O91" i="18"/>
  <c r="O100" i="18"/>
  <c r="M73" i="18"/>
  <c r="BF308" i="6" s="1"/>
  <c r="M99" i="18"/>
  <c r="M81" i="18"/>
  <c r="AD177" i="1" s="1"/>
  <c r="M85" i="18"/>
  <c r="AL177" i="1" s="1"/>
  <c r="M88" i="18"/>
  <c r="AR177" i="1" s="1"/>
  <c r="M94" i="18"/>
  <c r="M91" i="18"/>
  <c r="M92" i="18"/>
  <c r="M100" i="18"/>
  <c r="M97" i="18"/>
  <c r="M93" i="18"/>
  <c r="M82" i="18"/>
  <c r="AF177" i="1" s="1"/>
  <c r="M84" i="18"/>
  <c r="AJ177" i="1" s="1"/>
  <c r="M87" i="18"/>
  <c r="AP177" i="1" s="1"/>
  <c r="M90" i="18"/>
  <c r="AV177" i="1" s="1"/>
  <c r="M98" i="18"/>
  <c r="M95" i="18"/>
  <c r="M101" i="18"/>
  <c r="M96" i="18"/>
  <c r="M83" i="18"/>
  <c r="AH177" i="1" s="1"/>
  <c r="M86" i="18"/>
  <c r="AN177" i="1" s="1"/>
  <c r="M89" i="18"/>
  <c r="AT177" i="1" s="1"/>
  <c r="M102" i="18"/>
  <c r="BO304" i="6"/>
  <c r="DD307" i="6"/>
  <c r="AX292" i="6"/>
  <c r="EU311" i="6"/>
  <c r="FF307" i="6"/>
  <c r="ET313" i="6"/>
  <c r="GE312" i="6"/>
  <c r="GE314" i="6" s="1"/>
  <c r="FG306" i="6"/>
  <c r="GD307" i="6"/>
  <c r="FD312" i="6"/>
  <c r="FD314" i="6" s="1"/>
  <c r="FV312" i="6"/>
  <c r="FV314" i="6" s="1"/>
  <c r="BN313" i="6"/>
  <c r="CI307" i="6"/>
  <c r="GA313" i="6"/>
  <c r="U20" i="20"/>
  <c r="CP304" i="6"/>
  <c r="EB307" i="6"/>
  <c r="AV290" i="6"/>
  <c r="DH304" i="6"/>
  <c r="BQ290" i="6"/>
  <c r="EU312" i="6"/>
  <c r="EU314" i="6" s="1"/>
  <c r="S19" i="20"/>
  <c r="AP206" i="1"/>
  <c r="DD313" i="6"/>
  <c r="BR304" i="6"/>
  <c r="BO312" i="6"/>
  <c r="BO314" i="6" s="1"/>
  <c r="EB313" i="6"/>
  <c r="AU286" i="6"/>
  <c r="FO313" i="6"/>
  <c r="EX312" i="6"/>
  <c r="EX314" i="6" s="1"/>
  <c r="EU304" i="6"/>
  <c r="BJ285" i="6"/>
  <c r="DV307" i="6"/>
  <c r="CU307" i="6"/>
  <c r="AZ304" i="6"/>
  <c r="CP312" i="6"/>
  <c r="CP314" i="6" s="1"/>
  <c r="EC306" i="6"/>
  <c r="BM286" i="6"/>
  <c r="CM304" i="6"/>
  <c r="AD208" i="1"/>
  <c r="CM306" i="6"/>
  <c r="EC304" i="6"/>
  <c r="FP308" i="6"/>
  <c r="FS304" i="6"/>
  <c r="ET307" i="6"/>
  <c r="CM312" i="6"/>
  <c r="CM314" i="6" s="1"/>
  <c r="BJ292" i="6"/>
  <c r="BQ307" i="6"/>
  <c r="FP312" i="6"/>
  <c r="FP314" i="6" s="1"/>
  <c r="DW304" i="6"/>
  <c r="EU310" i="6"/>
  <c r="EU313" i="6" s="1"/>
  <c r="CD304" i="6"/>
  <c r="BL312" i="6"/>
  <c r="BL314" i="6" s="1"/>
  <c r="AP291" i="6"/>
  <c r="DM313" i="6"/>
  <c r="BS286" i="6"/>
  <c r="DQ306" i="6"/>
  <c r="BL306" i="6"/>
  <c r="AU285" i="6"/>
  <c r="EZ313" i="6"/>
  <c r="AX286" i="6"/>
  <c r="BJ293" i="6"/>
  <c r="CX313" i="6"/>
  <c r="DN312" i="6"/>
  <c r="DN314" i="6" s="1"/>
  <c r="BZ307" i="6"/>
  <c r="CY308" i="6"/>
  <c r="C158" i="1"/>
  <c r="BS287" i="6"/>
  <c r="FJ312" i="6"/>
  <c r="FJ314" i="6" s="1"/>
  <c r="CA312" i="6"/>
  <c r="CA314" i="6" s="1"/>
  <c r="DQ312" i="6"/>
  <c r="DQ314" i="6" s="1"/>
  <c r="AT274" i="6"/>
  <c r="BK313" i="6"/>
  <c r="BW313" i="6"/>
  <c r="AH192" i="1"/>
  <c r="BH307" i="6"/>
  <c r="AX285" i="6"/>
  <c r="AU293" i="6"/>
  <c r="AX293" i="6"/>
  <c r="BP292" i="6"/>
  <c r="EH313" i="6"/>
  <c r="EI312" i="6"/>
  <c r="EI314" i="6" s="1"/>
  <c r="FJ304" i="6"/>
  <c r="CY312" i="6"/>
  <c r="CY314" i="6" s="1"/>
  <c r="CA310" i="6"/>
  <c r="CA313" i="6" s="1"/>
  <c r="CA306" i="6"/>
  <c r="CD306" i="6"/>
  <c r="AU292" i="6"/>
  <c r="BA287" i="6"/>
  <c r="DQ304" i="6"/>
  <c r="EI304" i="6"/>
  <c r="AT273" i="6"/>
  <c r="AP285" i="6"/>
  <c r="BL304" i="6"/>
  <c r="GD313" i="6"/>
  <c r="CD312" i="6"/>
  <c r="CD314" i="6" s="1"/>
  <c r="BG292" i="6"/>
  <c r="BA285" i="6"/>
  <c r="AX287" i="6"/>
  <c r="FI313" i="6"/>
  <c r="AU287" i="6"/>
  <c r="P177" i="18"/>
  <c r="P171" i="18"/>
  <c r="P176" i="18"/>
  <c r="P178" i="18"/>
  <c r="M190" i="18"/>
  <c r="M188" i="18"/>
  <c r="O170" i="18"/>
  <c r="O177" i="18"/>
  <c r="O175" i="18"/>
  <c r="EF310" i="6"/>
  <c r="EF313" i="6" s="1"/>
  <c r="P172" i="18"/>
  <c r="M182" i="18"/>
  <c r="Q171" i="18"/>
  <c r="Q177" i="18"/>
  <c r="Q169" i="18"/>
  <c r="Q173" i="18"/>
  <c r="BR306" i="6"/>
  <c r="Q172" i="18"/>
  <c r="Q175" i="18"/>
  <c r="Q176" i="18"/>
  <c r="Q178" i="18"/>
  <c r="Q168" i="18"/>
  <c r="P175" i="18"/>
  <c r="P169" i="18"/>
  <c r="GG325" i="6"/>
  <c r="DM325" i="6"/>
  <c r="GJ325" i="6"/>
  <c r="DP325" i="6"/>
  <c r="AV325" i="6"/>
  <c r="BN325" i="6"/>
  <c r="BK325" i="6"/>
  <c r="EQ325" i="6"/>
  <c r="DS325" i="6"/>
  <c r="Z176" i="18"/>
  <c r="Z175" i="18"/>
  <c r="Z168" i="18"/>
  <c r="Z178" i="18"/>
  <c r="Z169" i="18"/>
  <c r="Z173" i="18"/>
  <c r="Z177" i="18"/>
  <c r="Z172" i="18"/>
  <c r="BA186" i="18"/>
  <c r="BA187" i="18"/>
  <c r="BA189" i="18"/>
  <c r="BA188" i="18"/>
  <c r="BA190" i="18"/>
  <c r="R174" i="18"/>
  <c r="R176" i="18"/>
  <c r="R170" i="18"/>
  <c r="R168" i="18"/>
  <c r="BA182" i="18"/>
  <c r="B88" i="18"/>
  <c r="B110" i="18"/>
  <c r="AO154" i="18"/>
  <c r="AC154" i="18"/>
  <c r="AE153" i="18"/>
  <c r="T185" i="18"/>
  <c r="R173" i="18"/>
  <c r="AB149" i="18"/>
  <c r="AJ125" i="18"/>
  <c r="AJ144" i="18"/>
  <c r="AJ145" i="18"/>
  <c r="AJ150" i="18"/>
  <c r="AJ129" i="18"/>
  <c r="AJ153" i="18"/>
  <c r="AJ148" i="18"/>
  <c r="AJ151" i="18"/>
  <c r="AJ68" i="18"/>
  <c r="AJ178" i="18"/>
  <c r="AJ152" i="18"/>
  <c r="AJ128" i="18"/>
  <c r="AJ127" i="18"/>
  <c r="AJ147" i="18"/>
  <c r="AJ126" i="18"/>
  <c r="R178" i="18"/>
  <c r="N104" i="18"/>
  <c r="N109" i="18"/>
  <c r="N111" i="18"/>
  <c r="N189" i="18" s="1"/>
  <c r="N89" i="18"/>
  <c r="AT178" i="1" s="1"/>
  <c r="N86" i="18"/>
  <c r="AN178" i="1" s="1"/>
  <c r="N112" i="18"/>
  <c r="N82" i="18"/>
  <c r="AF178" i="1" s="1"/>
  <c r="N81" i="18"/>
  <c r="AD178" i="1" s="1"/>
  <c r="N122" i="18"/>
  <c r="N94" i="18"/>
  <c r="N91" i="18"/>
  <c r="N121" i="18"/>
  <c r="N124" i="18"/>
  <c r="N113" i="18"/>
  <c r="N180" i="18" s="1"/>
  <c r="N78" i="18"/>
  <c r="N83" i="18"/>
  <c r="AH178" i="1" s="1"/>
  <c r="N84" i="18"/>
  <c r="AJ178" i="1" s="1"/>
  <c r="BA185" i="18"/>
  <c r="Y151" i="18"/>
  <c r="Y175" i="18"/>
  <c r="Z146" i="18"/>
  <c r="Z170" i="18"/>
  <c r="AF169" i="18"/>
  <c r="AF145" i="18"/>
  <c r="X145" i="18"/>
  <c r="X169" i="18"/>
  <c r="BA183" i="18"/>
  <c r="AN149" i="18"/>
  <c r="AN173" i="18"/>
  <c r="AQ148" i="18"/>
  <c r="AQ172" i="18"/>
  <c r="N93" i="18"/>
  <c r="R169" i="18"/>
  <c r="CD310" i="6"/>
  <c r="CD313" i="6" s="1"/>
  <c r="N116" i="18"/>
  <c r="N118" i="18"/>
  <c r="P120" i="18"/>
  <c r="P112" i="18"/>
  <c r="P79" i="18"/>
  <c r="P106" i="18"/>
  <c r="P184" i="18" s="1"/>
  <c r="P124" i="18"/>
  <c r="P107" i="18"/>
  <c r="P185" i="18" s="1"/>
  <c r="P109" i="18"/>
  <c r="P104" i="18"/>
  <c r="P182" i="18"/>
  <c r="P114" i="18"/>
  <c r="P108" i="18"/>
  <c r="P118" i="18"/>
  <c r="P119" i="18"/>
  <c r="P116" i="18"/>
  <c r="P122" i="18"/>
  <c r="P111" i="18"/>
  <c r="AP184" i="18"/>
  <c r="AP186" i="18"/>
  <c r="AJ154" i="18"/>
  <c r="X154" i="18"/>
  <c r="X178" i="18"/>
  <c r="AG152" i="18"/>
  <c r="AG176" i="18"/>
  <c r="S152" i="18"/>
  <c r="AE151" i="18"/>
  <c r="R175" i="18"/>
  <c r="AE146" i="18"/>
  <c r="AS149" i="18"/>
  <c r="N102" i="18"/>
  <c r="N95" i="18"/>
  <c r="R172" i="18"/>
  <c r="N119" i="18"/>
  <c r="T186" i="18"/>
  <c r="N108" i="18"/>
  <c r="N186" i="18"/>
  <c r="O119" i="18"/>
  <c r="O118" i="18"/>
  <c r="O122" i="18"/>
  <c r="AN125" i="19" s="1"/>
  <c r="O106" i="18"/>
  <c r="O184" i="18" s="1"/>
  <c r="O116" i="18"/>
  <c r="O124" i="18"/>
  <c r="O105" i="18"/>
  <c r="O183" i="18"/>
  <c r="BA184" i="18"/>
  <c r="AC178" i="18"/>
  <c r="BA181" i="18"/>
  <c r="BU306" i="6"/>
  <c r="DN306" i="6"/>
  <c r="AG173" i="18"/>
  <c r="AG170" i="18"/>
  <c r="AG175" i="18"/>
  <c r="AG171" i="18"/>
  <c r="AG178" i="18"/>
  <c r="EN307" i="6"/>
  <c r="EO304" i="6"/>
  <c r="DS307" i="6"/>
  <c r="DT306" i="6"/>
  <c r="DT304" i="6"/>
  <c r="DT312" i="6"/>
  <c r="DT314" i="6" s="1"/>
  <c r="DS313" i="6"/>
  <c r="DA313" i="6"/>
  <c r="DB304" i="6"/>
  <c r="DB306" i="6"/>
  <c r="DA307" i="6"/>
  <c r="AF152" i="18"/>
  <c r="BI306" i="6"/>
  <c r="AA177" i="18"/>
  <c r="AM171" i="18"/>
  <c r="AM174" i="18"/>
  <c r="BE176" i="18"/>
  <c r="BE169" i="18"/>
  <c r="BE170" i="18"/>
  <c r="BE173" i="18"/>
  <c r="BE177" i="18"/>
  <c r="BE172" i="18"/>
  <c r="BE171" i="18"/>
  <c r="L78" i="18"/>
  <c r="L107" i="18"/>
  <c r="L185" i="18" s="1"/>
  <c r="L80" i="18"/>
  <c r="BC311" i="6"/>
  <c r="L110" i="18"/>
  <c r="L188" i="18" s="1"/>
  <c r="L104" i="18"/>
  <c r="L182" i="18" s="1"/>
  <c r="L116" i="18"/>
  <c r="L113" i="18"/>
  <c r="L180" i="18"/>
  <c r="J114" i="18"/>
  <c r="BD175" i="18"/>
  <c r="BD168" i="18"/>
  <c r="BD174" i="18"/>
  <c r="BD172" i="18"/>
  <c r="BD171" i="18"/>
  <c r="FG312" i="6"/>
  <c r="FG314" i="6" s="1"/>
  <c r="FG304" i="6"/>
  <c r="FF313" i="6"/>
  <c r="EH307" i="6"/>
  <c r="EI306" i="6"/>
  <c r="BD170" i="18"/>
  <c r="BD146" i="18"/>
  <c r="BD127" i="18"/>
  <c r="BD125" i="18"/>
  <c r="BD144" i="18"/>
  <c r="BD147" i="18"/>
  <c r="BD148" i="18"/>
  <c r="BD151" i="18"/>
  <c r="BD145" i="18"/>
  <c r="BD129" i="18"/>
  <c r="GE304" i="6"/>
  <c r="Q106" i="18"/>
  <c r="Q122" i="18"/>
  <c r="Q116" i="18"/>
  <c r="Q108" i="18"/>
  <c r="DE308" i="6"/>
  <c r="BC23" i="19"/>
  <c r="GB306" i="6"/>
  <c r="GB304" i="6"/>
  <c r="GA307" i="6"/>
  <c r="GB312" i="6"/>
  <c r="GB314" i="6" s="1"/>
  <c r="BA149" i="18"/>
  <c r="R123" i="18"/>
  <c r="AH187" i="18"/>
  <c r="AH182" i="18"/>
  <c r="AH188" i="18"/>
  <c r="FY304" i="6"/>
  <c r="AD173" i="18"/>
  <c r="AD149" i="18"/>
  <c r="AL148" i="18"/>
  <c r="AL172" i="18"/>
  <c r="AV171" i="18"/>
  <c r="AV147" i="18"/>
  <c r="AO147" i="18"/>
  <c r="AQ170" i="18"/>
  <c r="AQ171" i="18"/>
  <c r="AQ173" i="18"/>
  <c r="AQ168" i="18"/>
  <c r="AQ178" i="18"/>
  <c r="AQ177" i="18"/>
  <c r="ER306" i="6"/>
  <c r="AQ174" i="18"/>
  <c r="AM170" i="18"/>
  <c r="AO174" i="18"/>
  <c r="AO168" i="18"/>
  <c r="AO175" i="18"/>
  <c r="K77" i="18"/>
  <c r="K97" i="18" s="1"/>
  <c r="E259" i="6"/>
  <c r="FO322" i="6"/>
  <c r="FC322" i="6"/>
  <c r="EE322" i="6"/>
  <c r="DS322" i="6"/>
  <c r="DG322" i="6"/>
  <c r="BW322" i="6"/>
  <c r="GD322" i="6"/>
  <c r="ET322" i="6"/>
  <c r="EH322" i="6"/>
  <c r="BZ322" i="6"/>
  <c r="BN322" i="6"/>
  <c r="GG322" i="6"/>
  <c r="FI322" i="6"/>
  <c r="EK322" i="6"/>
  <c r="BQ322" i="6"/>
  <c r="EB322" i="6"/>
  <c r="BH322" i="6"/>
  <c r="DY322" i="6"/>
  <c r="CC322" i="6"/>
  <c r="AV322" i="6"/>
  <c r="C51" i="6"/>
  <c r="AD99" i="18"/>
  <c r="AD90" i="18"/>
  <c r="AV194" i="1" s="1"/>
  <c r="AY101" i="18"/>
  <c r="AY95" i="18"/>
  <c r="AY120" i="18"/>
  <c r="BD177" i="18"/>
  <c r="S151" i="18"/>
  <c r="BA145" i="18"/>
  <c r="AX144" i="18"/>
  <c r="AX151" i="18"/>
  <c r="AX153" i="18"/>
  <c r="AX150" i="18"/>
  <c r="AX149" i="18"/>
  <c r="AX125" i="18"/>
  <c r="AX145" i="18"/>
  <c r="AX148" i="18"/>
  <c r="AX126" i="18"/>
  <c r="AK68" i="18"/>
  <c r="AK129" i="18"/>
  <c r="AK150" i="18"/>
  <c r="AK147" i="18"/>
  <c r="AK144" i="18"/>
  <c r="AK128" i="18"/>
  <c r="BJ125" i="19" s="1"/>
  <c r="AK154" i="18"/>
  <c r="AD83" i="18"/>
  <c r="AH194" i="1" s="1"/>
  <c r="AD102" i="18"/>
  <c r="AY90" i="18"/>
  <c r="AV215" i="1" s="1"/>
  <c r="AD119" i="18"/>
  <c r="GD324" i="6"/>
  <c r="FR324" i="6"/>
  <c r="FF324" i="6"/>
  <c r="ET324" i="6"/>
  <c r="EH324" i="6"/>
  <c r="DV324" i="6"/>
  <c r="DJ324" i="6"/>
  <c r="CX324" i="6"/>
  <c r="CL324" i="6"/>
  <c r="BZ324" i="6"/>
  <c r="BN324" i="6"/>
  <c r="BB324" i="6"/>
  <c r="GG324" i="6"/>
  <c r="FU324" i="6"/>
  <c r="FI324" i="6"/>
  <c r="EW324" i="6"/>
  <c r="EK324" i="6"/>
  <c r="DY324" i="6"/>
  <c r="DM324" i="6"/>
  <c r="DA324" i="6"/>
  <c r="CO324" i="6"/>
  <c r="CC324" i="6"/>
  <c r="BQ324" i="6"/>
  <c r="BE324" i="6"/>
  <c r="FX324" i="6"/>
  <c r="EZ324" i="6"/>
  <c r="EB324" i="6"/>
  <c r="DD324" i="6"/>
  <c r="CF324" i="6"/>
  <c r="BH324" i="6"/>
  <c r="FO324" i="6"/>
  <c r="EQ324" i="6"/>
  <c r="DS324" i="6"/>
  <c r="CU324" i="6"/>
  <c r="BW324" i="6"/>
  <c r="AY324" i="6"/>
  <c r="C53" i="6"/>
  <c r="GJ324" i="6"/>
  <c r="GA324" i="6"/>
  <c r="CR324" i="6"/>
  <c r="CI324" i="6"/>
  <c r="FL324" i="6"/>
  <c r="DP324" i="6"/>
  <c r="EE324" i="6"/>
  <c r="AV324" i="6"/>
  <c r="BK324" i="6"/>
  <c r="EN324" i="6"/>
  <c r="DG324" i="6"/>
  <c r="BT324" i="6"/>
  <c r="FC324" i="6"/>
  <c r="BD152" i="18"/>
  <c r="BD176" i="18"/>
  <c r="AV107" i="18"/>
  <c r="AV104" i="18"/>
  <c r="AV85" i="18"/>
  <c r="AL212" i="1" s="1"/>
  <c r="AV97" i="18"/>
  <c r="AV84" i="18"/>
  <c r="AJ212" i="1" s="1"/>
  <c r="AV86" i="18"/>
  <c r="AN212" i="1" s="1"/>
  <c r="AV91" i="18"/>
  <c r="AV94" i="18"/>
  <c r="AV87" i="18"/>
  <c r="AP212" i="1" s="1"/>
  <c r="AV82" i="18"/>
  <c r="AF212" i="1" s="1"/>
  <c r="AV124" i="18"/>
  <c r="AV78" i="18"/>
  <c r="AV111" i="18"/>
  <c r="AV121" i="18"/>
  <c r="AV96" i="18"/>
  <c r="AV88" i="18"/>
  <c r="AR212" i="1" s="1"/>
  <c r="AV110" i="18"/>
  <c r="AV108" i="18"/>
  <c r="AV115" i="18"/>
  <c r="AV98" i="18"/>
  <c r="AV89" i="18"/>
  <c r="AT212" i="1" s="1"/>
  <c r="AV101" i="18"/>
  <c r="AV120" i="18"/>
  <c r="AV117" i="18"/>
  <c r="AV92" i="18"/>
  <c r="AV81" i="18"/>
  <c r="AD212" i="1" s="1"/>
  <c r="AK77" i="18"/>
  <c r="CL313" i="6"/>
  <c r="CL307" i="6"/>
  <c r="AW152" i="18"/>
  <c r="AK152" i="18"/>
  <c r="AV149" i="18"/>
  <c r="AU144" i="18"/>
  <c r="AY80" i="18"/>
  <c r="BX24" i="19"/>
  <c r="AY111" i="18"/>
  <c r="AY189" i="18" s="1"/>
  <c r="AY118" i="18"/>
  <c r="AY81" i="18"/>
  <c r="AD215" i="1" s="1"/>
  <c r="AY79" i="18"/>
  <c r="FP310" i="6" s="1"/>
  <c r="FP313" i="6" s="1"/>
  <c r="B104" i="18"/>
  <c r="B82" i="18"/>
  <c r="AC148" i="18"/>
  <c r="AC172" i="18"/>
  <c r="AM125" i="18"/>
  <c r="AM129" i="18"/>
  <c r="AM146" i="18"/>
  <c r="AM127" i="18"/>
  <c r="AM151" i="18"/>
  <c r="AM148" i="18"/>
  <c r="AM147" i="18"/>
  <c r="AM154" i="18"/>
  <c r="AV118" i="18"/>
  <c r="AV176" i="18"/>
  <c r="AV177" i="18"/>
  <c r="AH8" i="1"/>
  <c r="AH172" i="1"/>
  <c r="AM152" i="18"/>
  <c r="AS129" i="18"/>
  <c r="AS144" i="18"/>
  <c r="AS125" i="18"/>
  <c r="AS146" i="18"/>
  <c r="AS126" i="18"/>
  <c r="AS148" i="18"/>
  <c r="AS150" i="18"/>
  <c r="AS151" i="18"/>
  <c r="AS127" i="18"/>
  <c r="AS68" i="18"/>
  <c r="AS173" i="18"/>
  <c r="AE68" i="18"/>
  <c r="AE177" i="18" s="1"/>
  <c r="AE125" i="18"/>
  <c r="Z147" i="18"/>
  <c r="Z126" i="18"/>
  <c r="Z154" i="18"/>
  <c r="AD151" i="18"/>
  <c r="AD175" i="18"/>
  <c r="AV148" i="18"/>
  <c r="AV172" i="18"/>
  <c r="AV170" i="18"/>
  <c r="R146" i="18"/>
  <c r="AE145" i="18"/>
  <c r="S128" i="18"/>
  <c r="S126" i="18"/>
  <c r="S125" i="18"/>
  <c r="S68" i="18"/>
  <c r="S175" i="18"/>
  <c r="S145" i="18"/>
  <c r="S146" i="18"/>
  <c r="S150" i="18"/>
  <c r="AX110" i="18"/>
  <c r="AX81" i="18"/>
  <c r="AD214" i="1" s="1"/>
  <c r="AX100" i="18"/>
  <c r="AX97" i="18"/>
  <c r="AX82" i="18"/>
  <c r="AF214" i="1" s="1"/>
  <c r="AV175" i="18"/>
  <c r="AX102" i="18"/>
  <c r="AK153" i="18"/>
  <c r="AS147" i="18"/>
  <c r="AS128" i="18"/>
  <c r="AE127" i="18"/>
  <c r="W129" i="18"/>
  <c r="W145" i="18"/>
  <c r="W147" i="18"/>
  <c r="W152" i="18"/>
  <c r="W151" i="18"/>
  <c r="R128" i="18"/>
  <c r="AQ125" i="19" s="1"/>
  <c r="N128" i="18"/>
  <c r="AM124" i="19" s="1"/>
  <c r="N153" i="18"/>
  <c r="AE83" i="18"/>
  <c r="AH195" i="1" s="1"/>
  <c r="AE79" i="18"/>
  <c r="AE104" i="18"/>
  <c r="AE115" i="18"/>
  <c r="AE98" i="18"/>
  <c r="AE81" i="18"/>
  <c r="AD195" i="1" s="1"/>
  <c r="AE111" i="18"/>
  <c r="AE94" i="18"/>
  <c r="AE78" i="18"/>
  <c r="AE119" i="18"/>
  <c r="AE96" i="18"/>
  <c r="AE89" i="18"/>
  <c r="AT195" i="1" s="1"/>
  <c r="AE91" i="18"/>
  <c r="AE80" i="18"/>
  <c r="AE107" i="18"/>
  <c r="AE99" i="18"/>
  <c r="AE116" i="18"/>
  <c r="AE103" i="18"/>
  <c r="AE82" i="18"/>
  <c r="AF195" i="1" s="1"/>
  <c r="AL172" i="1"/>
  <c r="AL8" i="1"/>
  <c r="AA151" i="18"/>
  <c r="AA125" i="18"/>
  <c r="AA128" i="18"/>
  <c r="AZ124" i="19" s="1"/>
  <c r="AA147" i="18"/>
  <c r="AS89" i="18"/>
  <c r="AT209" i="1" s="1"/>
  <c r="AS97" i="18"/>
  <c r="AS108" i="18"/>
  <c r="AS79" i="18"/>
  <c r="AS94" i="18"/>
  <c r="AS116" i="18"/>
  <c r="AS98" i="18"/>
  <c r="AS91" i="18"/>
  <c r="AS110" i="18"/>
  <c r="AS113" i="18"/>
  <c r="AS180" i="18" s="1"/>
  <c r="AS105" i="18"/>
  <c r="AS183" i="18" s="1"/>
  <c r="AS99" i="18"/>
  <c r="AS121" i="18"/>
  <c r="AS115" i="18"/>
  <c r="AS101" i="18"/>
  <c r="AS122" i="18"/>
  <c r="AS95" i="18"/>
  <c r="AS92" i="18"/>
  <c r="AS87" i="18"/>
  <c r="AP209" i="1" s="1"/>
  <c r="AS78" i="18"/>
  <c r="AS124" i="18"/>
  <c r="AS109" i="18"/>
  <c r="AS187" i="18"/>
  <c r="AS102" i="18"/>
  <c r="AL115" i="18"/>
  <c r="AL101" i="18"/>
  <c r="AL87" i="18"/>
  <c r="AP202" i="1" s="1"/>
  <c r="AL80" i="18"/>
  <c r="AL93" i="18"/>
  <c r="AL99" i="18"/>
  <c r="AL114" i="18"/>
  <c r="AL81" i="18"/>
  <c r="AD202" i="1" s="1"/>
  <c r="AL112" i="18"/>
  <c r="AL105" i="18"/>
  <c r="AL95" i="18"/>
  <c r="AL122" i="18"/>
  <c r="BK125" i="19" s="1"/>
  <c r="AL89" i="18"/>
  <c r="AT202" i="1" s="1"/>
  <c r="AL98" i="18"/>
  <c r="AL108" i="18"/>
  <c r="AL90" i="18"/>
  <c r="AV202" i="1" s="1"/>
  <c r="AL117" i="18"/>
  <c r="AL104" i="18"/>
  <c r="AL107" i="18"/>
  <c r="AL111" i="18"/>
  <c r="AL94" i="18"/>
  <c r="AL103" i="18"/>
  <c r="AH101" i="18"/>
  <c r="AH89" i="18"/>
  <c r="AT198" i="1" s="1"/>
  <c r="AH115" i="18"/>
  <c r="AH85" i="18"/>
  <c r="AL198" i="1" s="1"/>
  <c r="AH82" i="18"/>
  <c r="AF198" i="1" s="1"/>
  <c r="AH87" i="18"/>
  <c r="AP198" i="1" s="1"/>
  <c r="AH90" i="18"/>
  <c r="AV198" i="1" s="1"/>
  <c r="AH86" i="18"/>
  <c r="AN198" i="1" s="1"/>
  <c r="AH79" i="18"/>
  <c r="AH112" i="18"/>
  <c r="AH190" i="18" s="1"/>
  <c r="AH78" i="18"/>
  <c r="AH121" i="18"/>
  <c r="AH80" i="18"/>
  <c r="DQ311" i="6" s="1"/>
  <c r="AT172" i="1"/>
  <c r="AT8" i="1"/>
  <c r="AD172" i="1"/>
  <c r="AD8" i="1"/>
  <c r="N149" i="18"/>
  <c r="AJ146" i="18"/>
  <c r="BC147" i="18"/>
  <c r="BC152" i="18"/>
  <c r="AQ129" i="18"/>
  <c r="AQ125" i="18"/>
  <c r="AQ127" i="18"/>
  <c r="AI126" i="18"/>
  <c r="BH124" i="19" s="1"/>
  <c r="AI125" i="18"/>
  <c r="BE77" i="18"/>
  <c r="AN97" i="18"/>
  <c r="AN88" i="18"/>
  <c r="AR204" i="1" s="1"/>
  <c r="AN90" i="18"/>
  <c r="AV204" i="1" s="1"/>
  <c r="AN103" i="18"/>
  <c r="AN98" i="18"/>
  <c r="AN82" i="18"/>
  <c r="AF204" i="1" s="1"/>
  <c r="AN85" i="18"/>
  <c r="AL204" i="1" s="1"/>
  <c r="B201" i="18"/>
  <c r="CF326" i="6" s="1"/>
  <c r="AM153" i="18"/>
  <c r="BD150" i="18"/>
  <c r="BB126" i="18"/>
  <c r="BB154" i="18"/>
  <c r="BA96" i="18"/>
  <c r="BA100" i="18"/>
  <c r="BA97" i="18"/>
  <c r="BI304" i="6"/>
  <c r="AP172" i="1"/>
  <c r="AP8" i="1"/>
  <c r="AX147" i="18"/>
  <c r="AQ147" i="18"/>
  <c r="AA144" i="18"/>
  <c r="AG126" i="18"/>
  <c r="AG129" i="18"/>
  <c r="BD178" i="18"/>
  <c r="BF153" i="18"/>
  <c r="AS152" i="18"/>
  <c r="O151" i="18"/>
  <c r="BD149" i="18"/>
  <c r="AE149" i="18"/>
  <c r="Z145" i="18"/>
  <c r="BC144" i="18"/>
  <c r="AN126" i="18"/>
  <c r="AN127" i="18"/>
  <c r="AN147" i="18"/>
  <c r="AN125" i="18"/>
  <c r="AF127" i="18"/>
  <c r="AF126" i="18"/>
  <c r="AF129" i="18"/>
  <c r="AF130" i="18" s="1"/>
  <c r="AI73" i="18"/>
  <c r="DT308" i="6" s="1"/>
  <c r="AI77" i="18"/>
  <c r="AI78" i="18" s="1"/>
  <c r="O149" i="18"/>
  <c r="AQ106" i="18"/>
  <c r="AQ184" i="18"/>
  <c r="AQ113" i="18"/>
  <c r="AQ180" i="18"/>
  <c r="AQ86" i="18"/>
  <c r="AN207" i="1" s="1"/>
  <c r="AQ87" i="18"/>
  <c r="AP207" i="1" s="1"/>
  <c r="AQ121" i="18"/>
  <c r="AQ84" i="18"/>
  <c r="AJ207" i="1" s="1"/>
  <c r="AQ92" i="18"/>
  <c r="AQ101" i="18"/>
  <c r="AQ91" i="18"/>
  <c r="AQ81" i="18"/>
  <c r="AD207" i="1" s="1"/>
  <c r="AQ82" i="18"/>
  <c r="AF207" i="1" s="1"/>
  <c r="AQ88" i="18"/>
  <c r="AR207" i="1" s="1"/>
  <c r="AQ89" i="18"/>
  <c r="AT207" i="1" s="1"/>
  <c r="AQ90" i="18"/>
  <c r="AV207" i="1" s="1"/>
  <c r="AJ82" i="18"/>
  <c r="AF200" i="1" s="1"/>
  <c r="AJ97" i="18"/>
  <c r="AJ101" i="18"/>
  <c r="AJ94" i="18"/>
  <c r="AJ88" i="18"/>
  <c r="AR200" i="1" s="1"/>
  <c r="AJ149" i="18"/>
  <c r="Z148" i="18"/>
  <c r="S148" i="18"/>
  <c r="S147" i="18"/>
  <c r="AI145" i="18"/>
  <c r="AU68" i="18"/>
  <c r="AU128" i="18"/>
  <c r="AY126" i="18"/>
  <c r="AY128" i="18"/>
  <c r="AY68" i="18"/>
  <c r="AY178" i="18" s="1"/>
  <c r="FP306" i="6"/>
  <c r="AB116" i="18"/>
  <c r="AB86" i="18"/>
  <c r="AN192" i="1" s="1"/>
  <c r="AB93" i="18"/>
  <c r="AB102" i="18"/>
  <c r="AB97" i="18"/>
  <c r="AF77" i="18"/>
  <c r="AF110" i="18" s="1"/>
  <c r="GH304" i="6"/>
  <c r="GH312" i="6"/>
  <c r="GH314" i="6" s="1"/>
  <c r="GG313" i="6"/>
  <c r="GG307" i="6"/>
  <c r="GH306" i="6"/>
  <c r="CS304" i="6"/>
  <c r="CS306" i="6"/>
  <c r="CR307" i="6"/>
  <c r="CR313" i="6"/>
  <c r="CS312" i="6"/>
  <c r="CS314" i="6" s="1"/>
  <c r="AV212" i="1"/>
  <c r="C167" i="1"/>
  <c r="AA20" i="20"/>
  <c r="BV285" i="6"/>
  <c r="BV292" i="6"/>
  <c r="BV287" i="6"/>
  <c r="BF304" i="6"/>
  <c r="BE313" i="6"/>
  <c r="BF310" i="6"/>
  <c r="BF313" i="6" s="1"/>
  <c r="BE307" i="6"/>
  <c r="BF312" i="6"/>
  <c r="BF314" i="6" s="1"/>
  <c r="BF306" i="6"/>
  <c r="AN172" i="1"/>
  <c r="AN8" i="1"/>
  <c r="X20" i="20"/>
  <c r="EO312" i="6"/>
  <c r="EO314" i="6" s="1"/>
  <c r="EO306" i="6"/>
  <c r="DG313" i="6"/>
  <c r="DG307" i="6"/>
  <c r="DH312" i="6"/>
  <c r="DH314" i="6" s="1"/>
  <c r="BU312" i="6"/>
  <c r="BU314" i="6" s="1"/>
  <c r="BT307" i="6"/>
  <c r="BT313" i="6"/>
  <c r="BU304" i="6"/>
  <c r="BG286" i="6"/>
  <c r="BG287" i="6"/>
  <c r="BG293" i="6"/>
  <c r="EN313" i="6"/>
  <c r="BD286" i="6"/>
  <c r="BD292" i="6"/>
  <c r="BD293" i="6"/>
  <c r="BD285" i="6"/>
  <c r="BE290" i="6"/>
  <c r="BD287" i="6"/>
  <c r="BH290" i="6"/>
  <c r="AT276" i="6"/>
  <c r="BS293" i="6"/>
  <c r="BT290" i="6"/>
  <c r="BS285" i="6"/>
  <c r="BS292" i="6"/>
  <c r="BA292" i="6"/>
  <c r="BB290" i="6"/>
  <c r="BA286" i="6"/>
  <c r="BA293" i="6"/>
  <c r="AL185" i="1"/>
  <c r="DZ312" i="6"/>
  <c r="DZ314" i="6" s="1"/>
  <c r="DY313" i="6"/>
  <c r="DZ304" i="6"/>
  <c r="CV306" i="6"/>
  <c r="CU313" i="6"/>
  <c r="FX313" i="6"/>
  <c r="FY312" i="6"/>
  <c r="FY314" i="6" s="1"/>
  <c r="FX307" i="6"/>
  <c r="EL304" i="6"/>
  <c r="EL312" i="6"/>
  <c r="EL314" i="6" s="1"/>
  <c r="EK307" i="6"/>
  <c r="EL306" i="6"/>
  <c r="BQ313" i="6"/>
  <c r="AJ172" i="1"/>
  <c r="FV304" i="6"/>
  <c r="FV310" i="6"/>
  <c r="FV313" i="6" s="1"/>
  <c r="FC307" i="6"/>
  <c r="FD306" i="6"/>
  <c r="FC313" i="6"/>
  <c r="CJ312" i="6"/>
  <c r="CJ314" i="6" s="1"/>
  <c r="CJ304" i="6"/>
  <c r="CJ310" i="6"/>
  <c r="CJ313" i="6" s="1"/>
  <c r="AT312" i="6"/>
  <c r="E16" i="6" s="1"/>
  <c r="AS313" i="6"/>
  <c r="AS307" i="6"/>
  <c r="AS290" i="6"/>
  <c r="AT267" i="6"/>
  <c r="AP286" i="6"/>
  <c r="AP284" i="6"/>
  <c r="BV293" i="6"/>
  <c r="BV286" i="6"/>
  <c r="AT277" i="6"/>
  <c r="FS312" i="6"/>
  <c r="FS314" i="6" s="1"/>
  <c r="FR313" i="6"/>
  <c r="FS311" i="6"/>
  <c r="FA304" i="6"/>
  <c r="FA306" i="6"/>
  <c r="EZ307" i="6"/>
  <c r="EE307" i="6"/>
  <c r="EF304" i="6"/>
  <c r="EF306" i="6"/>
  <c r="EE313" i="6"/>
  <c r="CY304" i="6"/>
  <c r="CX307" i="6"/>
  <c r="CY311" i="6"/>
  <c r="CY310" i="6"/>
  <c r="CY313" i="6" s="1"/>
  <c r="CF313" i="6"/>
  <c r="CG304" i="6"/>
  <c r="AY307" i="6"/>
  <c r="AY313" i="6"/>
  <c r="AZ312" i="6"/>
  <c r="AZ314" i="6" s="1"/>
  <c r="AZ306" i="6"/>
  <c r="AV172" i="1"/>
  <c r="AV8" i="1"/>
  <c r="AF172" i="1"/>
  <c r="AF8" i="1"/>
  <c r="C161" i="1"/>
  <c r="BM292" i="6"/>
  <c r="BP287" i="6"/>
  <c r="BP286" i="6"/>
  <c r="BP293" i="6"/>
  <c r="BM293" i="6"/>
  <c r="BP285" i="6"/>
  <c r="BM285" i="6"/>
  <c r="BJ286" i="6"/>
  <c r="BM287" i="6"/>
  <c r="BJ287" i="6"/>
  <c r="BI312" i="6"/>
  <c r="BI314" i="6" s="1"/>
  <c r="AR8" i="1"/>
  <c r="AK171" i="18"/>
  <c r="AK170" i="18"/>
  <c r="AK97" i="18"/>
  <c r="AK119" i="18"/>
  <c r="AK93" i="18"/>
  <c r="AK90" i="18"/>
  <c r="AV201" i="1" s="1"/>
  <c r="AK100" i="18"/>
  <c r="AK89" i="18"/>
  <c r="AT201" i="1" s="1"/>
  <c r="AK78" i="18"/>
  <c r="DZ311" i="6" s="1"/>
  <c r="AK112" i="18"/>
  <c r="AK120" i="18"/>
  <c r="AK123" i="18"/>
  <c r="AK111" i="18"/>
  <c r="AK81" i="18"/>
  <c r="AD201" i="1" s="1"/>
  <c r="AK102" i="18"/>
  <c r="AK95" i="18"/>
  <c r="AK83" i="18"/>
  <c r="AH201" i="1" s="1"/>
  <c r="AK116" i="18"/>
  <c r="AK80" i="18"/>
  <c r="AK121" i="18"/>
  <c r="AK122" i="18"/>
  <c r="AK84" i="18"/>
  <c r="AJ201" i="1" s="1"/>
  <c r="AK94" i="18"/>
  <c r="AK110" i="18"/>
  <c r="AK106" i="18"/>
  <c r="AK105" i="18"/>
  <c r="AK86" i="18"/>
  <c r="AN201" i="1" s="1"/>
  <c r="AK101" i="18"/>
  <c r="AK114" i="18"/>
  <c r="AK92" i="18"/>
  <c r="AK118" i="18"/>
  <c r="AK113" i="18"/>
  <c r="AK180" i="18" s="1"/>
  <c r="AK103" i="18"/>
  <c r="AK99" i="18"/>
  <c r="AK91" i="18"/>
  <c r="AK107" i="18"/>
  <c r="P188" i="18"/>
  <c r="AY171" i="18"/>
  <c r="AY172" i="18"/>
  <c r="AY173" i="18"/>
  <c r="AY168" i="18"/>
  <c r="AY177" i="18"/>
  <c r="AY175" i="18"/>
  <c r="AY174" i="18"/>
  <c r="AY170" i="18"/>
  <c r="AY176" i="18"/>
  <c r="AY169" i="18"/>
  <c r="AS189" i="18"/>
  <c r="P186" i="18"/>
  <c r="AI84" i="18"/>
  <c r="AJ199" i="1" s="1"/>
  <c r="AI89" i="18"/>
  <c r="AT199" i="1" s="1"/>
  <c r="AI85" i="18"/>
  <c r="AL199" i="1" s="1"/>
  <c r="AI80" i="18"/>
  <c r="AI116" i="18"/>
  <c r="AI104" i="18"/>
  <c r="AI102" i="18"/>
  <c r="AI103" i="18"/>
  <c r="AI99" i="18"/>
  <c r="AI106" i="18"/>
  <c r="AI98" i="18"/>
  <c r="AI100" i="18"/>
  <c r="BE117" i="18"/>
  <c r="BE98" i="18"/>
  <c r="BE101" i="18"/>
  <c r="BE110" i="18"/>
  <c r="BE108" i="18"/>
  <c r="BE186" i="18" s="1"/>
  <c r="BE118" i="18"/>
  <c r="BE115" i="18"/>
  <c r="BE82" i="18"/>
  <c r="AF221" i="1" s="1"/>
  <c r="BE88" i="18"/>
  <c r="AR221" i="1" s="1"/>
  <c r="BE104" i="18"/>
  <c r="BE103" i="18"/>
  <c r="BE114" i="18"/>
  <c r="BE95" i="18"/>
  <c r="BE99" i="18"/>
  <c r="BE107" i="18"/>
  <c r="BE106" i="18"/>
  <c r="BE96" i="18"/>
  <c r="BE81" i="18"/>
  <c r="AD221" i="1" s="1"/>
  <c r="BE109" i="18"/>
  <c r="BE119" i="18"/>
  <c r="BE113" i="18"/>
  <c r="BE180" i="18"/>
  <c r="BE87" i="18"/>
  <c r="AP221" i="1" s="1"/>
  <c r="BE90" i="18"/>
  <c r="AV221" i="1" s="1"/>
  <c r="BE120" i="18"/>
  <c r="BE105" i="18"/>
  <c r="BE183" i="18" s="1"/>
  <c r="BE92" i="18"/>
  <c r="BE91" i="18"/>
  <c r="BE83" i="18"/>
  <c r="AH221" i="1" s="1"/>
  <c r="BE121" i="18"/>
  <c r="CD124" i="19"/>
  <c r="BE116" i="18"/>
  <c r="BE97" i="18"/>
  <c r="BE86" i="18"/>
  <c r="AN221" i="1" s="1"/>
  <c r="BE85" i="18"/>
  <c r="AL221" i="1" s="1"/>
  <c r="BE94" i="18"/>
  <c r="BE84" i="18"/>
  <c r="AJ221" i="1" s="1"/>
  <c r="BE100" i="18"/>
  <c r="BE112" i="18"/>
  <c r="BE89" i="18"/>
  <c r="AT221" i="1" s="1"/>
  <c r="BE80" i="18"/>
  <c r="BE78" i="18"/>
  <c r="GH311" i="6" s="1"/>
  <c r="BE124" i="18"/>
  <c r="BE102" i="18"/>
  <c r="BE123" i="18"/>
  <c r="BE93" i="18"/>
  <c r="BE111" i="18"/>
  <c r="BE189" i="18" s="1"/>
  <c r="BE122" i="18"/>
  <c r="BE79" i="18"/>
  <c r="AJ176" i="18"/>
  <c r="AJ168" i="18"/>
  <c r="AJ174" i="18"/>
  <c r="AJ169" i="18"/>
  <c r="DW306" i="6"/>
  <c r="AJ177" i="18"/>
  <c r="AJ172" i="18"/>
  <c r="AJ175" i="18"/>
  <c r="AJ173" i="18"/>
  <c r="AJ170" i="18"/>
  <c r="AJ171" i="18"/>
  <c r="AE173" i="18"/>
  <c r="AF86" i="18"/>
  <c r="AN196" i="1" s="1"/>
  <c r="AF89" i="18"/>
  <c r="AT196" i="1" s="1"/>
  <c r="AF79" i="18"/>
  <c r="BE25" i="19"/>
  <c r="AF78" i="18"/>
  <c r="AF96" i="18"/>
  <c r="AF109" i="18"/>
  <c r="AF111" i="18"/>
  <c r="AF123" i="18"/>
  <c r="AF81" i="18"/>
  <c r="AD196" i="1" s="1"/>
  <c r="AF118" i="18"/>
  <c r="AF117" i="18"/>
  <c r="AF84" i="18"/>
  <c r="AJ196" i="1" s="1"/>
  <c r="AF112" i="18"/>
  <c r="AF115" i="18"/>
  <c r="AF88" i="18"/>
  <c r="AR196" i="1" s="1"/>
  <c r="AF101" i="18"/>
  <c r="AF85" i="18"/>
  <c r="AL196" i="1" s="1"/>
  <c r="AF105" i="18"/>
  <c r="AF97" i="18"/>
  <c r="AF104" i="18"/>
  <c r="AS172" i="18"/>
  <c r="AS175" i="18"/>
  <c r="AS168" i="18"/>
  <c r="AS176" i="18"/>
  <c r="AS170" i="18"/>
  <c r="EX306" i="6"/>
  <c r="AS169" i="18"/>
  <c r="AS177" i="18"/>
  <c r="AS171" i="18"/>
  <c r="AS174" i="18"/>
  <c r="AS178" i="18"/>
  <c r="AV188" i="18"/>
  <c r="P190" i="18"/>
  <c r="AU175" i="18"/>
  <c r="AU173" i="18"/>
  <c r="AU177" i="18"/>
  <c r="AU171" i="18"/>
  <c r="AU174" i="18"/>
  <c r="FI326" i="6"/>
  <c r="EK326" i="6"/>
  <c r="DY326" i="6"/>
  <c r="DM326" i="6"/>
  <c r="DA326" i="6"/>
  <c r="CC326" i="6"/>
  <c r="BE326" i="6"/>
  <c r="C55" i="6"/>
  <c r="GJ326" i="6"/>
  <c r="FX326" i="6"/>
  <c r="EN326" i="6"/>
  <c r="EB326" i="6"/>
  <c r="DP326" i="6"/>
  <c r="DD326" i="6"/>
  <c r="BT326" i="6"/>
  <c r="AV326" i="6"/>
  <c r="EQ326" i="6"/>
  <c r="DS326" i="6"/>
  <c r="CU326" i="6"/>
  <c r="BW326" i="6"/>
  <c r="GD326" i="6"/>
  <c r="EH326" i="6"/>
  <c r="BN326" i="6"/>
  <c r="FC326" i="6"/>
  <c r="ET326" i="6"/>
  <c r="BK326" i="6"/>
  <c r="FR326" i="6"/>
  <c r="EE326" i="6"/>
  <c r="CI326" i="6"/>
  <c r="GA326" i="6"/>
  <c r="DG326" i="6"/>
  <c r="DV326" i="6"/>
  <c r="AE174" i="18"/>
  <c r="BD25" i="19"/>
  <c r="DH310" i="6"/>
  <c r="DH313" i="6" s="1"/>
  <c r="K104" i="18"/>
  <c r="K78" i="18"/>
  <c r="K121" i="18"/>
  <c r="K107" i="18"/>
  <c r="K106" i="18"/>
  <c r="K120" i="18"/>
  <c r="K123" i="18"/>
  <c r="K101" i="18"/>
  <c r="K114" i="18"/>
  <c r="K92" i="18"/>
  <c r="K102" i="18"/>
  <c r="K89" i="18"/>
  <c r="AT175" i="1" s="1"/>
  <c r="K93" i="18"/>
  <c r="K119" i="18"/>
  <c r="K84" i="18"/>
  <c r="AJ175" i="1" s="1"/>
  <c r="K83" i="18"/>
  <c r="AH175" i="1" s="1"/>
  <c r="K88" i="18"/>
  <c r="AR175" i="1" s="1"/>
  <c r="K96" i="18"/>
  <c r="K85" i="18"/>
  <c r="AL175" i="1" s="1"/>
  <c r="K117" i="18"/>
  <c r="K110" i="18"/>
  <c r="K124" i="18"/>
  <c r="K188" i="18"/>
  <c r="P189" i="18"/>
  <c r="FP311" i="6"/>
  <c r="BX75" i="19"/>
  <c r="EC311" i="6"/>
  <c r="BD75" i="19"/>
  <c r="AV186" i="18"/>
  <c r="EX310" i="6"/>
  <c r="EX313" i="6" s="1"/>
  <c r="DQ310" i="6"/>
  <c r="DQ313" i="6" s="1"/>
  <c r="S169" i="18"/>
  <c r="S170" i="18"/>
  <c r="S174" i="18"/>
  <c r="S172" i="18"/>
  <c r="S177" i="18"/>
  <c r="S173" i="18"/>
  <c r="S168" i="18"/>
  <c r="S178" i="18"/>
  <c r="S171" i="18"/>
  <c r="AV189" i="18"/>
  <c r="N182" i="18"/>
  <c r="BE190" i="18"/>
  <c r="BE188" i="18"/>
  <c r="BE187" i="18"/>
  <c r="BE181" i="18"/>
  <c r="W19" i="20"/>
  <c r="E26" i="17"/>
  <c r="L13" i="17"/>
  <c r="L22" i="17" s="1"/>
  <c r="K384" i="19"/>
  <c r="Y384" i="19"/>
  <c r="O384" i="19"/>
  <c r="I384" i="19"/>
  <c r="W384" i="19"/>
  <c r="AC573" i="19"/>
  <c r="M573" i="19"/>
  <c r="K575" i="19"/>
  <c r="M575" i="19"/>
  <c r="O332" i="19"/>
  <c r="K332" i="19"/>
  <c r="AA332" i="19"/>
  <c r="U332" i="19"/>
  <c r="AC332" i="19"/>
  <c r="AA336" i="19"/>
  <c r="U336" i="19"/>
  <c r="I336" i="19"/>
  <c r="K336" i="19"/>
  <c r="U429" i="19"/>
  <c r="S429" i="19"/>
  <c r="AC135" i="19"/>
  <c r="K135" i="19"/>
  <c r="G135" i="19"/>
  <c r="G577" i="19"/>
  <c r="AC577" i="19"/>
  <c r="U577" i="19"/>
  <c r="W577" i="19"/>
  <c r="G277" i="19"/>
  <c r="W277" i="19"/>
  <c r="M277" i="19"/>
  <c r="U532" i="19"/>
  <c r="I532" i="19"/>
  <c r="W532" i="19"/>
  <c r="G532" i="19"/>
  <c r="Q532" i="19"/>
  <c r="M477" i="19"/>
  <c r="I477" i="19"/>
  <c r="K477" i="19"/>
  <c r="Q477" i="19"/>
  <c r="G477" i="19"/>
  <c r="O477" i="19"/>
  <c r="AC381" i="19"/>
  <c r="AA381" i="19"/>
  <c r="I381" i="19"/>
  <c r="G381" i="19"/>
  <c r="K480" i="19"/>
  <c r="O480" i="19"/>
  <c r="U480" i="19"/>
  <c r="Y480" i="19"/>
  <c r="I480" i="19"/>
  <c r="AC480" i="19"/>
  <c r="G480" i="19"/>
  <c r="O335" i="19"/>
  <c r="AA335" i="19"/>
  <c r="I335" i="19"/>
  <c r="I531" i="19"/>
  <c r="Y531" i="19"/>
  <c r="AA383" i="19"/>
  <c r="Y383" i="19"/>
  <c r="M579" i="19"/>
  <c r="U579" i="19"/>
  <c r="K473" i="19"/>
  <c r="AC474" i="19"/>
  <c r="G474" i="19"/>
  <c r="M474" i="19"/>
  <c r="O328" i="19"/>
  <c r="Q328" i="19"/>
  <c r="Q529" i="19"/>
  <c r="M529" i="19"/>
  <c r="S431" i="19"/>
  <c r="I431" i="19"/>
  <c r="W431" i="19"/>
  <c r="AA131" i="19"/>
  <c r="Q131" i="19"/>
  <c r="Y473" i="19"/>
  <c r="AA473" i="19"/>
  <c r="U136" i="19"/>
  <c r="M185" i="19"/>
  <c r="U234" i="19"/>
  <c r="AA234" i="19"/>
  <c r="I136" i="19"/>
  <c r="O136" i="19"/>
  <c r="I185" i="19"/>
  <c r="S185" i="19"/>
  <c r="G230" i="19"/>
  <c r="S575" i="19"/>
  <c r="AC336" i="19"/>
  <c r="Q332" i="19"/>
  <c r="C337" i="19"/>
  <c r="W573" i="19"/>
  <c r="K573" i="19"/>
  <c r="Q573" i="19"/>
  <c r="I573" i="19"/>
  <c r="S573" i="19"/>
  <c r="S580" i="19"/>
  <c r="O580" i="19"/>
  <c r="G580" i="19"/>
  <c r="I580" i="19"/>
  <c r="M580" i="19"/>
  <c r="Q384" i="19"/>
  <c r="G525" i="19"/>
  <c r="I525" i="19"/>
  <c r="M232" i="19"/>
  <c r="W232" i="19"/>
  <c r="AC232" i="19"/>
  <c r="Y232" i="19"/>
  <c r="G232" i="19"/>
  <c r="K429" i="19"/>
  <c r="O429" i="19"/>
  <c r="Y429" i="19"/>
  <c r="Y434" i="19"/>
  <c r="O434" i="19"/>
  <c r="S434" i="19"/>
  <c r="Q434" i="19"/>
  <c r="I434" i="19"/>
  <c r="M135" i="19"/>
  <c r="W135" i="19"/>
  <c r="S135" i="19"/>
  <c r="Y575" i="19"/>
  <c r="K381" i="19"/>
  <c r="Y336" i="19"/>
  <c r="S332" i="19"/>
  <c r="Y573" i="19"/>
  <c r="U384" i="19"/>
  <c r="AA532" i="19"/>
  <c r="I135" i="19"/>
  <c r="S532" i="19"/>
  <c r="M532" i="19"/>
  <c r="Y277" i="19"/>
  <c r="U135" i="19"/>
  <c r="W335" i="19"/>
  <c r="U335" i="19"/>
  <c r="AC329" i="19"/>
  <c r="U478" i="19"/>
  <c r="W329" i="19"/>
  <c r="O381" i="19"/>
  <c r="W477" i="19"/>
  <c r="Y477" i="19"/>
  <c r="K577" i="19"/>
  <c r="Q577" i="19"/>
  <c r="M230" i="19"/>
  <c r="W336" i="19"/>
  <c r="G332" i="19"/>
  <c r="M476" i="19"/>
  <c r="W328" i="19"/>
  <c r="O131" i="19"/>
  <c r="O141" i="19" s="1"/>
  <c r="W480" i="19"/>
  <c r="AA480" i="19"/>
  <c r="S381" i="19"/>
  <c r="Q429" i="19"/>
  <c r="S477" i="19"/>
  <c r="M336" i="19"/>
  <c r="M480" i="19"/>
  <c r="M525" i="19"/>
  <c r="S525" i="19"/>
  <c r="M482" i="19"/>
  <c r="I482" i="19"/>
  <c r="G331" i="19"/>
  <c r="G337" i="19" s="1"/>
  <c r="I133" i="19"/>
  <c r="AC133" i="19"/>
  <c r="O133" i="19"/>
  <c r="U133" i="19"/>
  <c r="K133" i="19"/>
  <c r="M581" i="19"/>
  <c r="O581" i="19"/>
  <c r="K581" i="19"/>
  <c r="Y581" i="19"/>
  <c r="G581" i="19"/>
  <c r="AC576" i="19"/>
  <c r="W576" i="19"/>
  <c r="Q479" i="19"/>
  <c r="AA479" i="19"/>
  <c r="O382" i="19"/>
  <c r="S382" i="19"/>
  <c r="M382" i="19"/>
  <c r="Q382" i="19"/>
  <c r="U382" i="19"/>
  <c r="W382" i="19"/>
  <c r="Q578" i="19"/>
  <c r="Y578" i="19"/>
  <c r="Y135" i="19"/>
  <c r="AA135" i="19"/>
  <c r="AC335" i="19"/>
  <c r="Q335" i="19"/>
  <c r="M335" i="19"/>
  <c r="S335" i="19"/>
  <c r="G335" i="19"/>
  <c r="Y335" i="19"/>
  <c r="G531" i="19"/>
  <c r="U531" i="19"/>
  <c r="M531" i="19"/>
  <c r="AC531" i="19"/>
  <c r="U230" i="19"/>
  <c r="K230" i="19"/>
  <c r="AA230" i="19"/>
  <c r="U329" i="19"/>
  <c r="Y329" i="19"/>
  <c r="S329" i="19"/>
  <c r="G329" i="19"/>
  <c r="K329" i="19"/>
  <c r="Q329" i="19"/>
  <c r="O329" i="19"/>
  <c r="W478" i="19"/>
  <c r="O478" i="19"/>
  <c r="K478" i="19"/>
  <c r="M478" i="19"/>
  <c r="G383" i="19"/>
  <c r="O383" i="19"/>
  <c r="W383" i="19"/>
  <c r="AA328" i="19"/>
  <c r="G328" i="19"/>
  <c r="M328" i="19"/>
  <c r="Y328" i="19"/>
  <c r="S328" i="19"/>
  <c r="I328" i="19"/>
  <c r="AA431" i="19"/>
  <c r="Y431" i="19"/>
  <c r="M431" i="19"/>
  <c r="W524" i="19"/>
  <c r="Y524" i="19"/>
  <c r="Q476" i="19"/>
  <c r="AA476" i="19"/>
  <c r="K476" i="19"/>
  <c r="M285" i="19"/>
  <c r="O285" i="19"/>
  <c r="I285" i="19"/>
  <c r="O426" i="19"/>
  <c r="S426" i="19"/>
  <c r="K233" i="19"/>
  <c r="M233" i="19"/>
  <c r="M279" i="19"/>
  <c r="S279" i="19"/>
  <c r="Q287" i="19"/>
  <c r="Y287" i="19"/>
  <c r="Y185" i="19"/>
  <c r="K185" i="19"/>
  <c r="Y330" i="19"/>
  <c r="M427" i="19"/>
  <c r="U427" i="19"/>
  <c r="O427" i="19"/>
  <c r="S427" i="19"/>
  <c r="Y427" i="19"/>
  <c r="AC482" i="19"/>
  <c r="G333" i="19"/>
  <c r="Q333" i="19"/>
  <c r="AC333" i="19"/>
  <c r="Y333" i="19"/>
  <c r="S333" i="19"/>
  <c r="AA330" i="19"/>
  <c r="I330" i="19"/>
  <c r="AC571" i="19"/>
  <c r="G571" i="19"/>
  <c r="K571" i="19"/>
  <c r="U571" i="19"/>
  <c r="Y571" i="19"/>
  <c r="U482" i="19"/>
  <c r="W330" i="19"/>
  <c r="O330" i="19"/>
  <c r="W380" i="19"/>
  <c r="M380" i="19"/>
  <c r="W133" i="19"/>
  <c r="M133" i="19"/>
  <c r="M578" i="19"/>
  <c r="AA578" i="19"/>
  <c r="K531" i="19"/>
  <c r="Q531" i="19"/>
  <c r="O531" i="19"/>
  <c r="U383" i="19"/>
  <c r="I383" i="19"/>
  <c r="S383" i="19"/>
  <c r="AA579" i="19"/>
  <c r="Q579" i="19"/>
  <c r="I579" i="19"/>
  <c r="K579" i="19"/>
  <c r="Y579" i="19"/>
  <c r="Y523" i="19"/>
  <c r="M523" i="19"/>
  <c r="AC523" i="19"/>
  <c r="I523" i="19"/>
  <c r="Q523" i="19"/>
  <c r="U523" i="19"/>
  <c r="G524" i="19"/>
  <c r="I524" i="19"/>
  <c r="U131" i="19"/>
  <c r="AC131" i="19"/>
  <c r="I131" i="19"/>
  <c r="M131" i="19"/>
  <c r="I476" i="19"/>
  <c r="G476" i="19"/>
  <c r="AC476" i="19"/>
  <c r="Q235" i="19"/>
  <c r="M235" i="19"/>
  <c r="O234" i="19"/>
  <c r="M234" i="19"/>
  <c r="M238" i="19"/>
  <c r="U238" i="19"/>
  <c r="AC189" i="19"/>
  <c r="AA189" i="19"/>
  <c r="M384" i="19"/>
  <c r="G384" i="19"/>
  <c r="W525" i="19"/>
  <c r="U380" i="19"/>
  <c r="AC384" i="19"/>
  <c r="S531" i="19"/>
  <c r="G523" i="19"/>
  <c r="W230" i="19"/>
  <c r="S581" i="19"/>
  <c r="U330" i="19"/>
  <c r="K330" i="19"/>
  <c r="G330" i="19"/>
  <c r="AA531" i="19"/>
  <c r="K523" i="19"/>
  <c r="O577" i="19"/>
  <c r="S577" i="19"/>
  <c r="W381" i="19"/>
  <c r="G327" i="19"/>
  <c r="AA327" i="19"/>
  <c r="S327" i="19"/>
  <c r="Y327" i="19"/>
  <c r="Q327" i="19"/>
  <c r="AC475" i="19"/>
  <c r="Y475" i="19"/>
  <c r="M475" i="19"/>
  <c r="O475" i="19"/>
  <c r="G475" i="19"/>
  <c r="W475" i="19"/>
  <c r="W484" i="19" s="1"/>
  <c r="K475" i="19"/>
  <c r="W526" i="19"/>
  <c r="G526" i="19"/>
  <c r="Q432" i="19"/>
  <c r="I432" i="19"/>
  <c r="G432" i="19"/>
  <c r="Y432" i="19"/>
  <c r="K432" i="19"/>
  <c r="O287" i="19"/>
  <c r="O279" i="19"/>
  <c r="W185" i="19"/>
  <c r="K578" i="19"/>
  <c r="G578" i="19"/>
  <c r="I433" i="19"/>
  <c r="O433" i="19"/>
  <c r="K433" i="19"/>
  <c r="AC235" i="19"/>
  <c r="K235" i="19"/>
  <c r="I235" i="19"/>
  <c r="S235" i="19"/>
  <c r="S239" i="19" s="1"/>
  <c r="G235" i="19"/>
  <c r="AA285" i="19"/>
  <c r="W285" i="19"/>
  <c r="S285" i="19"/>
  <c r="K426" i="19"/>
  <c r="W426" i="19"/>
  <c r="AC426" i="19"/>
  <c r="Q231" i="19"/>
  <c r="O231" i="19"/>
  <c r="O233" i="19"/>
  <c r="G233" i="19"/>
  <c r="S334" i="19"/>
  <c r="W334" i="19"/>
  <c r="U138" i="19"/>
  <c r="I138" i="19"/>
  <c r="G136" i="19"/>
  <c r="W136" i="19"/>
  <c r="K279" i="19"/>
  <c r="U279" i="19"/>
  <c r="W279" i="19"/>
  <c r="Y279" i="19"/>
  <c r="AC279" i="19"/>
  <c r="I279" i="19"/>
  <c r="Q279" i="19"/>
  <c r="G287" i="19"/>
  <c r="W287" i="19"/>
  <c r="K287" i="19"/>
  <c r="M287" i="19"/>
  <c r="AC287" i="19"/>
  <c r="I287" i="19"/>
  <c r="AA287" i="19"/>
  <c r="U185" i="19"/>
  <c r="AA185" i="19"/>
  <c r="Q185" i="19"/>
  <c r="Q482" i="19"/>
  <c r="K482" i="19"/>
  <c r="U575" i="19"/>
  <c r="AC575" i="19"/>
  <c r="S336" i="19"/>
  <c r="O336" i="19"/>
  <c r="I528" i="19"/>
  <c r="S528" i="19"/>
  <c r="O532" i="19"/>
  <c r="AC532" i="19"/>
  <c r="M377" i="19"/>
  <c r="Q377" i="19"/>
  <c r="AC377" i="19"/>
  <c r="U379" i="19"/>
  <c r="W379" i="19"/>
  <c r="G379" i="19"/>
  <c r="I379" i="19"/>
  <c r="I530" i="19"/>
  <c r="M530" i="19"/>
  <c r="W180" i="19"/>
  <c r="O180" i="19"/>
  <c r="AC180" i="19"/>
  <c r="Y180" i="19"/>
  <c r="AC429" i="19"/>
  <c r="M429" i="19"/>
  <c r="I382" i="19"/>
  <c r="K382" i="19"/>
  <c r="S473" i="19"/>
  <c r="K474" i="19"/>
  <c r="Q474" i="19"/>
  <c r="U529" i="19"/>
  <c r="O529" i="19"/>
  <c r="G529" i="19"/>
  <c r="W529" i="19"/>
  <c r="K326" i="19"/>
  <c r="U229" i="19"/>
  <c r="I229" i="19"/>
  <c r="M229" i="19"/>
  <c r="O229" i="19"/>
  <c r="W229" i="19"/>
  <c r="S476" i="19"/>
  <c r="W476" i="19"/>
  <c r="U280" i="19"/>
  <c r="G280" i="19"/>
  <c r="Q285" i="19"/>
  <c r="U285" i="19"/>
  <c r="AC285" i="19"/>
  <c r="G285" i="19"/>
  <c r="K285" i="19"/>
  <c r="AC376" i="19"/>
  <c r="Y376" i="19"/>
  <c r="Q376" i="19"/>
  <c r="I231" i="19"/>
  <c r="AC231" i="19"/>
  <c r="G231" i="19"/>
  <c r="W231" i="19"/>
  <c r="AA233" i="19"/>
  <c r="S233" i="19"/>
  <c r="G234" i="19"/>
  <c r="Q234" i="19"/>
  <c r="Y334" i="19"/>
  <c r="U334" i="19"/>
  <c r="AA334" i="19"/>
  <c r="M334" i="19"/>
  <c r="G238" i="19"/>
  <c r="W238" i="19"/>
  <c r="AA238" i="19"/>
  <c r="Y238" i="19"/>
  <c r="O238" i="19"/>
  <c r="S284" i="19"/>
  <c r="K284" i="19"/>
  <c r="Q284" i="19"/>
  <c r="W284" i="19"/>
  <c r="G138" i="19"/>
  <c r="W138" i="19"/>
  <c r="O189" i="19"/>
  <c r="I189" i="19"/>
  <c r="M189" i="19"/>
  <c r="K189" i="19"/>
  <c r="M136" i="19"/>
  <c r="AC136" i="19"/>
  <c r="W278" i="19"/>
  <c r="I278" i="19"/>
  <c r="U477" i="19"/>
  <c r="AA477" i="19"/>
  <c r="I230" i="19"/>
  <c r="Y230" i="19"/>
  <c r="K428" i="19"/>
  <c r="G428" i="19"/>
  <c r="W579" i="19"/>
  <c r="S579" i="19"/>
  <c r="G579" i="19"/>
  <c r="W83" i="19"/>
  <c r="U377" i="19"/>
  <c r="O377" i="19"/>
  <c r="Y377" i="19"/>
  <c r="W377" i="19"/>
  <c r="G377" i="19"/>
  <c r="I377" i="19"/>
  <c r="AC379" i="19"/>
  <c r="K379" i="19"/>
  <c r="Y530" i="19"/>
  <c r="S530" i="19"/>
  <c r="AA385" i="19"/>
  <c r="U385" i="19"/>
  <c r="AC385" i="19"/>
  <c r="U524" i="19"/>
  <c r="AC524" i="19"/>
  <c r="W131" i="19"/>
  <c r="S187" i="19"/>
  <c r="O187" i="19"/>
  <c r="U187" i="19"/>
  <c r="W139" i="19"/>
  <c r="Y139" i="19"/>
  <c r="S139" i="19"/>
  <c r="G473" i="19"/>
  <c r="Y474" i="19"/>
  <c r="S474" i="19"/>
  <c r="U474" i="19"/>
  <c r="I474" i="19"/>
  <c r="AA474" i="19"/>
  <c r="K529" i="19"/>
  <c r="I529" i="19"/>
  <c r="AC529" i="19"/>
  <c r="AA529" i="19"/>
  <c r="S529" i="19"/>
  <c r="Y529" i="19"/>
  <c r="S326" i="19"/>
  <c r="AC326" i="19"/>
  <c r="W235" i="19"/>
  <c r="O235" i="19"/>
  <c r="U376" i="19"/>
  <c r="K376" i="19"/>
  <c r="M376" i="19"/>
  <c r="S376" i="19"/>
  <c r="I376" i="19"/>
  <c r="G376" i="19"/>
  <c r="O376" i="19"/>
  <c r="I426" i="19"/>
  <c r="AA426" i="19"/>
  <c r="G426" i="19"/>
  <c r="Q426" i="19"/>
  <c r="U426" i="19"/>
  <c r="M426" i="19"/>
  <c r="Y426" i="19"/>
  <c r="AA231" i="19"/>
  <c r="Y231" i="19"/>
  <c r="M231" i="19"/>
  <c r="Q233" i="19"/>
  <c r="W233" i="19"/>
  <c r="Y233" i="19"/>
  <c r="AC233" i="19"/>
  <c r="I233" i="19"/>
  <c r="U233" i="19"/>
  <c r="AC234" i="19"/>
  <c r="Y234" i="19"/>
  <c r="W234" i="19"/>
  <c r="G334" i="19"/>
  <c r="AC334" i="19"/>
  <c r="K334" i="19"/>
  <c r="I334" i="19"/>
  <c r="Q334" i="19"/>
  <c r="Q238" i="19"/>
  <c r="AC238" i="19"/>
  <c r="K238" i="19"/>
  <c r="S238" i="19"/>
  <c r="O284" i="19"/>
  <c r="AA284" i="19"/>
  <c r="AC284" i="19"/>
  <c r="G284" i="19"/>
  <c r="Y284" i="19"/>
  <c r="M284" i="19"/>
  <c r="M288" i="19" s="1"/>
  <c r="AA138" i="19"/>
  <c r="O138" i="19"/>
  <c r="AC138" i="19"/>
  <c r="K138" i="19"/>
  <c r="M138" i="19"/>
  <c r="AC428" i="19"/>
  <c r="S428" i="19"/>
  <c r="W428" i="19"/>
  <c r="O428" i="19"/>
  <c r="U428" i="19"/>
  <c r="I428" i="19"/>
  <c r="Y478" i="19"/>
  <c r="S478" i="19"/>
  <c r="AC478" i="19"/>
  <c r="G478" i="19"/>
  <c r="K383" i="19"/>
  <c r="M383" i="19"/>
  <c r="U327" i="19"/>
  <c r="O327" i="19"/>
  <c r="M526" i="19"/>
  <c r="Q526" i="19"/>
  <c r="I526" i="19"/>
  <c r="S526" i="19"/>
  <c r="AA526" i="19"/>
  <c r="O523" i="19"/>
  <c r="S523" i="19"/>
  <c r="W523" i="19"/>
  <c r="I134" i="19"/>
  <c r="M134" i="19"/>
  <c r="S134" i="19"/>
  <c r="Q134" i="19"/>
  <c r="W527" i="19"/>
  <c r="Y527" i="19"/>
  <c r="M527" i="19"/>
  <c r="S527" i="19"/>
  <c r="I179" i="19"/>
  <c r="Q179" i="19"/>
  <c r="I329" i="19"/>
  <c r="K431" i="19"/>
  <c r="AC431" i="19"/>
  <c r="AA524" i="19"/>
  <c r="Q524" i="19"/>
  <c r="O524" i="19"/>
  <c r="S131" i="19"/>
  <c r="G131" i="19"/>
  <c r="I280" i="19"/>
  <c r="Y189" i="19"/>
  <c r="AA283" i="19"/>
  <c r="Y283" i="19"/>
  <c r="K140" i="19"/>
  <c r="U189" i="19"/>
  <c r="K280" i="19"/>
  <c r="AA132" i="19"/>
  <c r="W132" i="19"/>
  <c r="G137" i="19"/>
  <c r="U137" i="19"/>
  <c r="U184" i="19"/>
  <c r="U235" i="19"/>
  <c r="Y285" i="19"/>
  <c r="AC283" i="19"/>
  <c r="M132" i="19"/>
  <c r="AA137" i="19"/>
  <c r="S189" i="19"/>
  <c r="W181" i="19"/>
  <c r="W280" i="19"/>
  <c r="AA280" i="19"/>
  <c r="AA235" i="19"/>
  <c r="M182" i="19"/>
  <c r="G182" i="19"/>
  <c r="K283" i="19"/>
  <c r="I283" i="19"/>
  <c r="S283" i="19"/>
  <c r="S288" i="19" s="1"/>
  <c r="Q189" i="19"/>
  <c r="Q132" i="19"/>
  <c r="M283" i="19"/>
  <c r="U287" i="19"/>
  <c r="AA83" i="19"/>
  <c r="O83" i="19"/>
  <c r="M428" i="19"/>
  <c r="AA478" i="19"/>
  <c r="U431" i="19"/>
  <c r="I429" i="19"/>
  <c r="K327" i="19"/>
  <c r="M327" i="19"/>
  <c r="AA326" i="19"/>
  <c r="G326" i="19"/>
  <c r="K131" i="19"/>
  <c r="AC328" i="19"/>
  <c r="K328" i="19"/>
  <c r="G180" i="19"/>
  <c r="K180" i="19"/>
  <c r="S229" i="19"/>
  <c r="Q229" i="19"/>
  <c r="K229" i="19"/>
  <c r="W179" i="19"/>
  <c r="O179" i="19"/>
  <c r="I228" i="19"/>
  <c r="G228" i="19"/>
  <c r="AC228" i="19"/>
  <c r="M228" i="19"/>
  <c r="Q228" i="19"/>
  <c r="O181" i="19"/>
  <c r="Q181" i="19"/>
  <c r="S181" i="19"/>
  <c r="U182" i="19"/>
  <c r="AC182" i="19"/>
  <c r="Q182" i="19"/>
  <c r="AA182" i="19"/>
  <c r="Y182" i="19"/>
  <c r="K182" i="19"/>
  <c r="I282" i="19"/>
  <c r="AC282" i="19"/>
  <c r="AA282" i="19"/>
  <c r="G282" i="19"/>
  <c r="O186" i="19"/>
  <c r="G186" i="19"/>
  <c r="I186" i="19"/>
  <c r="K186" i="19"/>
  <c r="W186" i="19"/>
  <c r="M433" i="19"/>
  <c r="U433" i="19"/>
  <c r="Y526" i="19"/>
  <c r="Y326" i="19"/>
  <c r="Q326" i="19"/>
  <c r="U326" i="19"/>
  <c r="W326" i="19"/>
  <c r="S524" i="19"/>
  <c r="M524" i="19"/>
  <c r="K524" i="19"/>
  <c r="U476" i="19"/>
  <c r="O476" i="19"/>
  <c r="Y134" i="19"/>
  <c r="O134" i="19"/>
  <c r="AC280" i="19"/>
  <c r="O280" i="19"/>
  <c r="Y280" i="19"/>
  <c r="S280" i="19"/>
  <c r="Q280" i="19"/>
  <c r="U231" i="19"/>
  <c r="S231" i="19"/>
  <c r="W189" i="19"/>
  <c r="G189" i="19"/>
  <c r="C33" i="19"/>
  <c r="M33" i="19" s="1"/>
  <c r="C32" i="19"/>
  <c r="AC32" i="19" s="1"/>
  <c r="C36" i="19"/>
  <c r="M36" i="19" s="1"/>
  <c r="C31" i="19"/>
  <c r="AA33" i="19"/>
  <c r="S32" i="19"/>
  <c r="G32" i="19"/>
  <c r="Y32" i="19"/>
  <c r="I32" i="19"/>
  <c r="AA32" i="19"/>
  <c r="O32" i="19"/>
  <c r="C30" i="19"/>
  <c r="K30" i="19" s="1"/>
  <c r="Q30" i="19"/>
  <c r="C34" i="19"/>
  <c r="I34" i="19"/>
  <c r="C35" i="19"/>
  <c r="M35" i="19"/>
  <c r="C37" i="19"/>
  <c r="C38" i="19"/>
  <c r="AC38" i="19"/>
  <c r="C39" i="19"/>
  <c r="C40" i="19"/>
  <c r="W40" i="19" s="1"/>
  <c r="M30" i="19"/>
  <c r="O35" i="19"/>
  <c r="Q37" i="19"/>
  <c r="S30" i="19"/>
  <c r="AA35" i="19"/>
  <c r="AC37" i="19"/>
  <c r="R19" i="20"/>
  <c r="R18" i="20"/>
  <c r="T19" i="20"/>
  <c r="T18" i="20"/>
  <c r="V19" i="20"/>
  <c r="V18" i="20"/>
  <c r="X19" i="20"/>
  <c r="X18" i="20"/>
  <c r="Z19" i="20"/>
  <c r="Z18" i="20"/>
  <c r="S20" i="20"/>
  <c r="S18" i="20"/>
  <c r="U19" i="20"/>
  <c r="U18" i="20"/>
  <c r="W20" i="20"/>
  <c r="W18" i="20"/>
  <c r="Y20" i="20"/>
  <c r="Y18" i="20"/>
  <c r="AA19" i="20"/>
  <c r="AA18" i="20"/>
  <c r="T152" i="1"/>
  <c r="I77" i="18"/>
  <c r="I114" i="18" s="1"/>
  <c r="K182" i="18"/>
  <c r="AI90" i="18"/>
  <c r="AV199" i="1" s="1"/>
  <c r="AI121" i="18"/>
  <c r="AI120" i="18"/>
  <c r="AI123" i="18"/>
  <c r="AI114" i="18"/>
  <c r="AI95" i="18"/>
  <c r="AI113" i="18"/>
  <c r="AI180" i="18" s="1"/>
  <c r="AI108" i="18"/>
  <c r="AI81" i="18"/>
  <c r="AD199" i="1" s="1"/>
  <c r="AI101" i="18"/>
  <c r="AI119" i="18"/>
  <c r="AI86" i="18"/>
  <c r="AN199" i="1" s="1"/>
  <c r="AI107" i="18"/>
  <c r="AI94" i="18"/>
  <c r="AI115" i="18"/>
  <c r="AI82" i="18"/>
  <c r="AF199" i="1" s="1"/>
  <c r="AI97" i="18"/>
  <c r="BR125" i="19"/>
  <c r="AV185" i="18"/>
  <c r="AV184" i="18"/>
  <c r="AV182" i="18"/>
  <c r="S176" i="18"/>
  <c r="AU168" i="18"/>
  <c r="AU172" i="18"/>
  <c r="AU170" i="18"/>
  <c r="AU176" i="18"/>
  <c r="AU178" i="18"/>
  <c r="AU169" i="18"/>
  <c r="AE175" i="18"/>
  <c r="AE171" i="18"/>
  <c r="AE172" i="18"/>
  <c r="K80" i="18"/>
  <c r="K122" i="18"/>
  <c r="AJ125" i="19" s="1"/>
  <c r="K108" i="18"/>
  <c r="K186" i="18" s="1"/>
  <c r="K112" i="18"/>
  <c r="K190" i="18"/>
  <c r="K113" i="18"/>
  <c r="K180" i="18"/>
  <c r="K118" i="18"/>
  <c r="K95" i="18"/>
  <c r="K105" i="18"/>
  <c r="K183" i="18"/>
  <c r="K86" i="18"/>
  <c r="AN175" i="1" s="1"/>
  <c r="K109" i="18"/>
  <c r="K187" i="18" s="1"/>
  <c r="K100" i="18"/>
  <c r="K115" i="18"/>
  <c r="K90" i="18"/>
  <c r="AV175" i="1" s="1"/>
  <c r="K81" i="18"/>
  <c r="AD175" i="1" s="1"/>
  <c r="K103" i="18"/>
  <c r="K181" i="18"/>
  <c r="K91" i="18"/>
  <c r="K116" i="18"/>
  <c r="K94" i="18"/>
  <c r="K98" i="18"/>
  <c r="K111" i="18"/>
  <c r="K189" i="18"/>
  <c r="K82" i="18"/>
  <c r="AF175" i="1" s="1"/>
  <c r="K79" i="18"/>
  <c r="AZ310" i="6"/>
  <c r="AZ313" i="6" s="1"/>
  <c r="K99" i="18"/>
  <c r="K87" i="18"/>
  <c r="AP175" i="1" s="1"/>
  <c r="P181" i="18"/>
  <c r="P187" i="18"/>
  <c r="BO310" i="6"/>
  <c r="BO313" i="6" s="1"/>
  <c r="N190" i="18"/>
  <c r="N187" i="18"/>
  <c r="BU125" i="19"/>
  <c r="R79" i="18"/>
  <c r="R114" i="18"/>
  <c r="N117" i="18"/>
  <c r="N105" i="18"/>
  <c r="N183" i="18" s="1"/>
  <c r="X124" i="18"/>
  <c r="AB170" i="18"/>
  <c r="BB174" i="18"/>
  <c r="AQ100" i="18"/>
  <c r="AQ83" i="18"/>
  <c r="AH207" i="1" s="1"/>
  <c r="AQ85" i="18"/>
  <c r="AL207" i="1" s="1"/>
  <c r="BB175" i="18"/>
  <c r="BB171" i="18"/>
  <c r="AF168" i="18"/>
  <c r="BA101" i="18"/>
  <c r="BA91" i="18"/>
  <c r="AB217" i="1" s="1"/>
  <c r="BA86" i="18"/>
  <c r="AN217" i="1" s="1"/>
  <c r="BA87" i="18"/>
  <c r="AP217" i="1" s="1"/>
  <c r="Y19" i="20"/>
  <c r="V20" i="20"/>
  <c r="T20" i="20"/>
  <c r="Z20" i="20"/>
  <c r="I110" i="18"/>
  <c r="I113" i="18"/>
  <c r="I180" i="18" s="1"/>
  <c r="I118" i="18"/>
  <c r="I123" i="18"/>
  <c r="I111" i="18"/>
  <c r="X182" i="18"/>
  <c r="X189" i="18"/>
  <c r="X184" i="18"/>
  <c r="AZ311" i="6"/>
  <c r="DT311" i="6"/>
  <c r="J73" i="18"/>
  <c r="AW308" i="6" s="1"/>
  <c r="H17" i="6" s="1"/>
  <c r="J91" i="18"/>
  <c r="J92" i="18"/>
  <c r="J96" i="18"/>
  <c r="J84" i="18"/>
  <c r="AJ174" i="1" s="1"/>
  <c r="J101" i="18"/>
  <c r="J89" i="18"/>
  <c r="AT174" i="1" s="1"/>
  <c r="J90" i="18"/>
  <c r="AV174" i="1" s="1"/>
  <c r="J94" i="18"/>
  <c r="J98" i="18"/>
  <c r="BG285" i="6"/>
  <c r="GJ317" i="6"/>
  <c r="GD317" i="6"/>
  <c r="FX317" i="6"/>
  <c r="FR317" i="6"/>
  <c r="FL317" i="6"/>
  <c r="FF317" i="6"/>
  <c r="EZ317" i="6"/>
  <c r="ET317" i="6"/>
  <c r="EN317" i="6"/>
  <c r="EH317" i="6"/>
  <c r="EB317" i="6"/>
  <c r="DV317" i="6"/>
  <c r="DP317" i="6"/>
  <c r="DJ317" i="6"/>
  <c r="DD317" i="6"/>
  <c r="CX317" i="6"/>
  <c r="CR317" i="6"/>
  <c r="CL317" i="6"/>
  <c r="CF317" i="6"/>
  <c r="BZ317" i="6"/>
  <c r="BT317" i="6"/>
  <c r="AV317" i="6"/>
  <c r="AY317" i="6"/>
  <c r="BB317" i="6"/>
  <c r="BE317" i="6"/>
  <c r="BH317" i="6"/>
  <c r="BK317" i="6"/>
  <c r="BN317" i="6"/>
  <c r="BQ317" i="6"/>
  <c r="C46" i="6"/>
  <c r="GG317" i="6"/>
  <c r="GA317" i="6"/>
  <c r="FU317" i="6"/>
  <c r="FO317" i="6"/>
  <c r="FI317" i="6"/>
  <c r="FC317" i="6"/>
  <c r="EW317" i="6"/>
  <c r="EQ317" i="6"/>
  <c r="EK317" i="6"/>
  <c r="EE317" i="6"/>
  <c r="DY317" i="6"/>
  <c r="DS317" i="6"/>
  <c r="DM317" i="6"/>
  <c r="DG317" i="6"/>
  <c r="DA317" i="6"/>
  <c r="CU317" i="6"/>
  <c r="CO317" i="6"/>
  <c r="CI317" i="6"/>
  <c r="CC317" i="6"/>
  <c r="BW317" i="6"/>
  <c r="AS317" i="6"/>
  <c r="J176" i="18"/>
  <c r="J174" i="18"/>
  <c r="J170" i="18"/>
  <c r="BE185" i="18"/>
  <c r="J97" i="18"/>
  <c r="J93" i="18"/>
  <c r="J87" i="18"/>
  <c r="AP174" i="1" s="1"/>
  <c r="J88" i="18"/>
  <c r="AR174" i="1" s="1"/>
  <c r="J83" i="18"/>
  <c r="AH174" i="1" s="1"/>
  <c r="J82" i="18"/>
  <c r="AF174" i="1" s="1"/>
  <c r="J95" i="18"/>
  <c r="J81" i="18"/>
  <c r="AD174" i="1" s="1"/>
  <c r="J102" i="18"/>
  <c r="J99" i="18"/>
  <c r="J86" i="18"/>
  <c r="AN174" i="1" s="1"/>
  <c r="J85" i="18"/>
  <c r="AL174" i="1" s="1"/>
  <c r="J100" i="18"/>
  <c r="BE184" i="18"/>
  <c r="BE182" i="18"/>
  <c r="L184" i="18"/>
  <c r="L186" i="18"/>
  <c r="N174" i="18"/>
  <c r="N168" i="18"/>
  <c r="L189" i="18"/>
  <c r="R189" i="18"/>
  <c r="N115" i="18"/>
  <c r="N106" i="18"/>
  <c r="N184" i="18" s="1"/>
  <c r="N103" i="18"/>
  <c r="N181" i="18" s="1"/>
  <c r="N107" i="18"/>
  <c r="N185" i="18"/>
  <c r="N98" i="18"/>
  <c r="N99" i="18"/>
  <c r="N96" i="18"/>
  <c r="N88" i="18"/>
  <c r="AR178" i="1" s="1"/>
  <c r="N100" i="18"/>
  <c r="O115" i="18"/>
  <c r="O78" i="18"/>
  <c r="O104" i="18"/>
  <c r="O182" i="18" s="1"/>
  <c r="O123" i="18"/>
  <c r="O111" i="18"/>
  <c r="O189" i="18" s="1"/>
  <c r="O120" i="18"/>
  <c r="O114" i="18"/>
  <c r="R184" i="18"/>
  <c r="R183" i="18"/>
  <c r="U183" i="18"/>
  <c r="U189" i="18"/>
  <c r="U185" i="18"/>
  <c r="N123" i="18"/>
  <c r="O79" i="18"/>
  <c r="O103" i="18"/>
  <c r="O181" i="18"/>
  <c r="O80" i="18"/>
  <c r="BL311" i="6" s="1"/>
  <c r="N79" i="18"/>
  <c r="P78" i="18"/>
  <c r="P117" i="18"/>
  <c r="P80" i="18"/>
  <c r="P115" i="18"/>
  <c r="P113" i="18"/>
  <c r="P180" i="18" s="1"/>
  <c r="P121" i="18"/>
  <c r="P123" i="18"/>
  <c r="P105" i="18"/>
  <c r="P183" i="18" s="1"/>
  <c r="AW75" i="19"/>
  <c r="AV125" i="19"/>
  <c r="U181" i="18"/>
  <c r="Q92" i="18"/>
  <c r="Q84" i="18"/>
  <c r="AJ181" i="1" s="1"/>
  <c r="Q100" i="18"/>
  <c r="Q102" i="18"/>
  <c r="Q101" i="18"/>
  <c r="Q95" i="18"/>
  <c r="Q83" i="18"/>
  <c r="AH181" i="1" s="1"/>
  <c r="Q89" i="18"/>
  <c r="AT181" i="1" s="1"/>
  <c r="Q85" i="18"/>
  <c r="AL181" i="1" s="1"/>
  <c r="Q94" i="18"/>
  <c r="Q88" i="18"/>
  <c r="AR181" i="1" s="1"/>
  <c r="Q86" i="18"/>
  <c r="AN181" i="1" s="1"/>
  <c r="Q119" i="18"/>
  <c r="Q107" i="18"/>
  <c r="Q185" i="18" s="1"/>
  <c r="Q110" i="18"/>
  <c r="Q118" i="18"/>
  <c r="Q111" i="18"/>
  <c r="Q120" i="18"/>
  <c r="Q124" i="18"/>
  <c r="Q186" i="18" s="1"/>
  <c r="Q109" i="18"/>
  <c r="Q187" i="18" s="1"/>
  <c r="V94" i="18"/>
  <c r="V101" i="18"/>
  <c r="V95" i="18"/>
  <c r="V84" i="18"/>
  <c r="AJ186" i="1" s="1"/>
  <c r="V89" i="18"/>
  <c r="AT186" i="1" s="1"/>
  <c r="V100" i="18"/>
  <c r="V97" i="18"/>
  <c r="V87" i="18"/>
  <c r="AP186" i="1" s="1"/>
  <c r="V83" i="18"/>
  <c r="AH186" i="1" s="1"/>
  <c r="V96" i="18"/>
  <c r="V93" i="18"/>
  <c r="V81" i="18"/>
  <c r="AD186" i="1" s="1"/>
  <c r="Q117" i="18"/>
  <c r="V119" i="18"/>
  <c r="V79" i="18"/>
  <c r="V120" i="18"/>
  <c r="V122" i="18"/>
  <c r="Q80" i="18"/>
  <c r="BR311" i="6" s="1"/>
  <c r="S121" i="18"/>
  <c r="S106" i="18"/>
  <c r="S124" i="18"/>
  <c r="S109" i="18"/>
  <c r="S187" i="18"/>
  <c r="S78" i="18"/>
  <c r="S123" i="18"/>
  <c r="V116" i="18"/>
  <c r="V108" i="18"/>
  <c r="V123" i="18"/>
  <c r="V110" i="18"/>
  <c r="V188" i="18" s="1"/>
  <c r="V118" i="18"/>
  <c r="V105" i="18"/>
  <c r="V183" i="18" s="1"/>
  <c r="V113" i="18"/>
  <c r="V180" i="18" s="1"/>
  <c r="V112" i="18"/>
  <c r="V190" i="18"/>
  <c r="V111" i="18"/>
  <c r="V189" i="18" s="1"/>
  <c r="V109" i="18"/>
  <c r="V187" i="18" s="1"/>
  <c r="V124" i="18"/>
  <c r="V185" i="18"/>
  <c r="V103" i="18"/>
  <c r="V181" i="18" s="1"/>
  <c r="V114" i="18"/>
  <c r="V104" i="18"/>
  <c r="V182" i="18"/>
  <c r="V106" i="18"/>
  <c r="V184" i="18"/>
  <c r="AO173" i="18"/>
  <c r="AO176" i="18"/>
  <c r="AX174" i="18"/>
  <c r="AX176" i="18"/>
  <c r="AX171" i="18"/>
  <c r="AX173" i="18"/>
  <c r="AX172" i="18"/>
  <c r="BD74" i="19"/>
  <c r="I30" i="19"/>
  <c r="W375" i="19"/>
  <c r="M375" i="19"/>
  <c r="S375" i="19"/>
  <c r="K375" i="19"/>
  <c r="O375" i="19"/>
  <c r="I375" i="19"/>
  <c r="O473" i="19"/>
  <c r="U473" i="19"/>
  <c r="W473" i="19"/>
  <c r="Q473" i="19"/>
  <c r="I473" i="19"/>
  <c r="AC473" i="19"/>
  <c r="I277" i="19"/>
  <c r="C288" i="19"/>
  <c r="Q277" i="19"/>
  <c r="AC277" i="19"/>
  <c r="AC288" i="19"/>
  <c r="O277" i="19"/>
  <c r="O288" i="19" s="1"/>
  <c r="U277" i="19"/>
  <c r="K277" i="19"/>
  <c r="O326" i="19"/>
  <c r="I326" i="19"/>
  <c r="H152" i="1"/>
  <c r="Y179" i="19"/>
  <c r="K179" i="19"/>
  <c r="K190" i="19"/>
  <c r="AC179" i="19"/>
  <c r="Q189" i="18"/>
  <c r="Q188" i="18"/>
  <c r="Q190" i="18"/>
  <c r="Q181" i="18"/>
  <c r="Q184" i="18"/>
  <c r="BI310" i="6"/>
  <c r="BI313" i="6" s="1"/>
  <c r="Q182" i="18"/>
  <c r="CG310" i="6"/>
  <c r="CG313" i="6" s="1"/>
  <c r="BL310" i="6"/>
  <c r="BL313" i="6" s="1"/>
  <c r="G40" i="19"/>
  <c r="I40" i="19"/>
  <c r="K40" i="19"/>
  <c r="M40" i="19"/>
  <c r="O40" i="19"/>
  <c r="Q40" i="19"/>
  <c r="S40" i="19"/>
  <c r="U40" i="19"/>
  <c r="Y40" i="19"/>
  <c r="AA40" i="19"/>
  <c r="G38" i="19"/>
  <c r="I38" i="19"/>
  <c r="K38" i="19"/>
  <c r="M38" i="19"/>
  <c r="O38" i="19"/>
  <c r="Q38" i="19"/>
  <c r="S38" i="19"/>
  <c r="U38" i="19"/>
  <c r="W38" i="19"/>
  <c r="Y38" i="19"/>
  <c r="AA38" i="19"/>
  <c r="G35" i="19"/>
  <c r="I35" i="19"/>
  <c r="K83" i="19"/>
  <c r="S83" i="19"/>
  <c r="G83" i="19"/>
  <c r="I83" i="19"/>
  <c r="AC83" i="19"/>
  <c r="U83" i="19"/>
  <c r="Q83" i="19"/>
  <c r="M83" i="19"/>
  <c r="Y83" i="19"/>
  <c r="G34" i="19"/>
  <c r="K34" i="19"/>
  <c r="M34" i="19"/>
  <c r="O34" i="19"/>
  <c r="Q34" i="19"/>
  <c r="S34" i="19"/>
  <c r="U34" i="19"/>
  <c r="W34" i="19"/>
  <c r="Y34" i="19"/>
  <c r="AA34" i="19"/>
  <c r="AC34" i="19"/>
  <c r="C89" i="19"/>
  <c r="Q89" i="19" s="1"/>
  <c r="AA89" i="19"/>
  <c r="M89" i="19"/>
  <c r="C88" i="19"/>
  <c r="W88" i="19" s="1"/>
  <c r="U88" i="19"/>
  <c r="C84" i="19"/>
  <c r="I84" i="19" s="1"/>
  <c r="Q84" i="19"/>
  <c r="C81" i="19"/>
  <c r="I81" i="19" s="1"/>
  <c r="K81" i="19"/>
  <c r="AB154" i="1"/>
  <c r="K152" i="1" s="1"/>
  <c r="C91" i="19"/>
  <c r="S89" i="19"/>
  <c r="O81" i="19"/>
  <c r="G88" i="19"/>
  <c r="K88" i="19"/>
  <c r="AC88" i="19"/>
  <c r="S88" i="19"/>
  <c r="O88" i="19"/>
  <c r="AA88" i="19"/>
  <c r="G24" i="17"/>
  <c r="FU307" i="6"/>
  <c r="FV311" i="6"/>
  <c r="FU313" i="6"/>
  <c r="FO307" i="6"/>
  <c r="FP304" i="6"/>
  <c r="EW313" i="6"/>
  <c r="EW307" i="6"/>
  <c r="EX304" i="6"/>
  <c r="DW312" i="6"/>
  <c r="DW314" i="6" s="1"/>
  <c r="DW308" i="6"/>
  <c r="DV313" i="6"/>
  <c r="CO313" i="6"/>
  <c r="CP306" i="6"/>
  <c r="CO307" i="6"/>
  <c r="BC312" i="6"/>
  <c r="BC314" i="6" s="1"/>
  <c r="BC306" i="6"/>
  <c r="GJ307" i="6"/>
  <c r="GK312" i="6"/>
  <c r="GK314" i="6" s="1"/>
  <c r="FR307" i="6"/>
  <c r="FS306" i="6"/>
  <c r="FL307" i="6"/>
  <c r="FM312" i="6"/>
  <c r="FM314" i="6" s="1"/>
  <c r="FL313" i="6"/>
  <c r="EK313" i="6"/>
  <c r="DK308" i="6"/>
  <c r="DK312" i="6"/>
  <c r="DK314" i="6" s="1"/>
  <c r="CG312" i="6"/>
  <c r="CG314" i="6" s="1"/>
  <c r="CF307" i="6"/>
  <c r="CA304" i="6"/>
  <c r="BZ313" i="6"/>
  <c r="AV313" i="6"/>
  <c r="AW312" i="6"/>
  <c r="H16" i="6" s="1"/>
  <c r="AV307" i="6"/>
  <c r="AW306" i="6"/>
  <c r="H12" i="6" s="1"/>
  <c r="AW304" i="6"/>
  <c r="H10" i="6" s="1"/>
  <c r="Q130" i="19"/>
  <c r="AA130" i="19"/>
  <c r="AA141" i="19" s="1"/>
  <c r="I130" i="19"/>
  <c r="U130" i="19"/>
  <c r="U141" i="19" s="1"/>
  <c r="K130" i="19"/>
  <c r="K141" i="19" s="1"/>
  <c r="G130" i="19"/>
  <c r="C141" i="19"/>
  <c r="S130" i="19"/>
  <c r="AC130" i="19"/>
  <c r="AC141" i="19" s="1"/>
  <c r="O130" i="19"/>
  <c r="Y130" i="19"/>
  <c r="W130" i="19"/>
  <c r="M130" i="19"/>
  <c r="M141" i="19" s="1"/>
  <c r="AC84" i="19"/>
  <c r="M84" i="19"/>
  <c r="U81" i="19"/>
  <c r="S81" i="19"/>
  <c r="AA81" i="19"/>
  <c r="U91" i="19"/>
  <c r="U84" i="19"/>
  <c r="S84" i="19"/>
  <c r="M81" i="19"/>
  <c r="AC81" i="19"/>
  <c r="Y84" i="19"/>
  <c r="S181" i="18"/>
  <c r="AC31" i="19"/>
  <c r="M31" i="19"/>
  <c r="S184" i="18"/>
  <c r="O36" i="19"/>
  <c r="U36" i="19"/>
  <c r="W36" i="19"/>
  <c r="K36" i="19"/>
  <c r="S36" i="19"/>
  <c r="Y36" i="19"/>
  <c r="G39" i="19"/>
  <c r="I39" i="19"/>
  <c r="K39" i="19"/>
  <c r="M39" i="19"/>
  <c r="O39" i="19"/>
  <c r="Q39" i="19"/>
  <c r="S39" i="19"/>
  <c r="U39" i="19"/>
  <c r="W39" i="19"/>
  <c r="Y39" i="19"/>
  <c r="AA39" i="19"/>
  <c r="AC39" i="19"/>
  <c r="DK310" i="6"/>
  <c r="DK313" i="6" s="1"/>
  <c r="E136" i="6"/>
  <c r="Q152" i="1"/>
  <c r="AZ190" i="18"/>
  <c r="AZ188" i="18"/>
  <c r="ER311" i="6"/>
  <c r="BE178" i="18"/>
  <c r="BE174" i="18"/>
  <c r="BE175" i="18"/>
  <c r="BE168" i="18"/>
  <c r="L183" i="18"/>
  <c r="I430" i="19"/>
  <c r="AC430" i="19"/>
  <c r="W430" i="19"/>
  <c r="C484" i="19"/>
  <c r="G573" i="19"/>
  <c r="AC375" i="19"/>
  <c r="I575" i="19"/>
  <c r="G133" i="19"/>
  <c r="G141" i="19" s="1"/>
  <c r="W385" i="19"/>
  <c r="Q385" i="19"/>
  <c r="Y385" i="19"/>
  <c r="Q381" i="19"/>
  <c r="AA133" i="19"/>
  <c r="Q133" i="19"/>
  <c r="K530" i="19"/>
  <c r="AA530" i="19"/>
  <c r="AC527" i="19"/>
  <c r="Q527" i="19"/>
  <c r="AA180" i="19"/>
  <c r="AA527" i="19"/>
  <c r="O527" i="19"/>
  <c r="R107" i="18"/>
  <c r="R185" i="18"/>
  <c r="W171" i="18"/>
  <c r="T175" i="18"/>
  <c r="T173" i="18"/>
  <c r="M174" i="18"/>
  <c r="M171" i="18"/>
  <c r="AA430" i="19"/>
  <c r="G430" i="19"/>
  <c r="M430" i="19"/>
  <c r="W575" i="19"/>
  <c r="W482" i="19"/>
  <c r="U573" i="19"/>
  <c r="U375" i="19"/>
  <c r="G375" i="19"/>
  <c r="AA482" i="19"/>
  <c r="S133" i="19"/>
  <c r="G385" i="19"/>
  <c r="G530" i="19"/>
  <c r="AC530" i="19"/>
  <c r="U527" i="19"/>
  <c r="M180" i="19"/>
  <c r="AA575" i="19"/>
  <c r="U180" i="19"/>
  <c r="I180" i="19"/>
  <c r="O113" i="18"/>
  <c r="O180" i="18"/>
  <c r="W177" i="18"/>
  <c r="S122" i="18"/>
  <c r="AR125" i="19" s="1"/>
  <c r="S98" i="18"/>
  <c r="S84" i="18"/>
  <c r="AJ183" i="1" s="1"/>
  <c r="S111" i="18"/>
  <c r="S189" i="18" s="1"/>
  <c r="AG177" i="18"/>
  <c r="AG174" i="18"/>
  <c r="AG172" i="18"/>
  <c r="AG169" i="18"/>
  <c r="AG168" i="18"/>
  <c r="M172" i="18"/>
  <c r="O430" i="19"/>
  <c r="U430" i="19"/>
  <c r="AA375" i="19"/>
  <c r="S482" i="19"/>
  <c r="O385" i="19"/>
  <c r="G431" i="19"/>
  <c r="O474" i="19"/>
  <c r="AZ187" i="18"/>
  <c r="W176" i="18"/>
  <c r="AI177" i="18"/>
  <c r="AI175" i="18"/>
  <c r="AI173" i="18"/>
  <c r="EN322" i="6"/>
  <c r="BE322" i="6"/>
  <c r="DA322" i="6"/>
  <c r="CR322" i="6"/>
  <c r="AD106" i="18"/>
  <c r="AD113" i="18"/>
  <c r="AD180" i="18"/>
  <c r="AD82" i="18"/>
  <c r="AF194" i="1" s="1"/>
  <c r="AD97" i="18"/>
  <c r="AD121" i="18"/>
  <c r="BC176" i="18"/>
  <c r="BC175" i="18"/>
  <c r="BC174" i="18"/>
  <c r="BC177" i="18"/>
  <c r="BC171" i="18"/>
  <c r="BC173" i="18"/>
  <c r="AI176" i="18"/>
  <c r="AD80" i="18"/>
  <c r="AD89" i="18"/>
  <c r="AT194" i="1" s="1"/>
  <c r="AD107" i="18"/>
  <c r="AD114" i="18"/>
  <c r="AZ178" i="18"/>
  <c r="AZ170" i="18"/>
  <c r="AZ174" i="18"/>
  <c r="AZ169" i="18"/>
  <c r="AZ176" i="18"/>
  <c r="AZ175" i="18"/>
  <c r="AZ171" i="18"/>
  <c r="AH168" i="18"/>
  <c r="AH170" i="18"/>
  <c r="AH177" i="18"/>
  <c r="AH169" i="18"/>
  <c r="AR92" i="18"/>
  <c r="B96" i="18"/>
  <c r="B194" i="18"/>
  <c r="AR100" i="18"/>
  <c r="AR87" i="18"/>
  <c r="AP208" i="1" s="1"/>
  <c r="AR120" i="18"/>
  <c r="AR103" i="18"/>
  <c r="AR181" i="18"/>
  <c r="AR85" i="18"/>
  <c r="AL208" i="1" s="1"/>
  <c r="AR95" i="18"/>
  <c r="AR84" i="18"/>
  <c r="AJ208" i="1" s="1"/>
  <c r="AR112" i="18"/>
  <c r="AR190" i="18" s="1"/>
  <c r="AR102" i="18"/>
  <c r="AR94" i="18"/>
  <c r="AD178" i="18"/>
  <c r="U78" i="18"/>
  <c r="CD311" i="6" s="1"/>
  <c r="B90" i="18"/>
  <c r="AR90" i="18"/>
  <c r="AV208" i="1" s="1"/>
  <c r="AR113" i="18"/>
  <c r="AR180" i="18" s="1"/>
  <c r="AR122" i="18"/>
  <c r="AR91" i="18"/>
  <c r="AR105" i="18"/>
  <c r="AR183" i="18" s="1"/>
  <c r="AR123" i="18"/>
  <c r="AR98" i="18"/>
  <c r="AD174" i="18"/>
  <c r="B196" i="18"/>
  <c r="AL126" i="18"/>
  <c r="T127" i="18"/>
  <c r="T126" i="18"/>
  <c r="AU129" i="18"/>
  <c r="AU126" i="18"/>
  <c r="AU127" i="18"/>
  <c r="C82" i="19"/>
  <c r="C85" i="19"/>
  <c r="C87" i="19"/>
  <c r="AC87" i="19" s="1"/>
  <c r="C90" i="19"/>
  <c r="AC90" i="19" s="1"/>
  <c r="Y148" i="18"/>
  <c r="AL147" i="18"/>
  <c r="AU146" i="18"/>
  <c r="AW127" i="18"/>
  <c r="AW128" i="18"/>
  <c r="AN86" i="18"/>
  <c r="AN204" i="1" s="1"/>
  <c r="AN87" i="18"/>
  <c r="AP204" i="1" s="1"/>
  <c r="AN117" i="18"/>
  <c r="AN89" i="18"/>
  <c r="AT204" i="1" s="1"/>
  <c r="AJ115" i="18"/>
  <c r="AJ95" i="18"/>
  <c r="AH91" i="18"/>
  <c r="AH88" i="18"/>
  <c r="AR198" i="1" s="1"/>
  <c r="AC77" i="18"/>
  <c r="AC104" i="18" s="1"/>
  <c r="AA77" i="18"/>
  <c r="AU147" i="18"/>
  <c r="AF147" i="18"/>
  <c r="AC146" i="18"/>
  <c r="AW125" i="18"/>
  <c r="BC127" i="18"/>
  <c r="BC129" i="18"/>
  <c r="AS90" i="18"/>
  <c r="AV209" i="1" s="1"/>
  <c r="AS82" i="18"/>
  <c r="AF209" i="1" s="1"/>
  <c r="AB106" i="18"/>
  <c r="AB184" i="18"/>
  <c r="AB88" i="18"/>
  <c r="AR192" i="1" s="1"/>
  <c r="AB81" i="18"/>
  <c r="AD192" i="1" s="1"/>
  <c r="AB84" i="18"/>
  <c r="AJ192" i="1" s="1"/>
  <c r="AA120" i="18"/>
  <c r="AA81" i="18"/>
  <c r="AD191" i="1" s="1"/>
  <c r="AA105" i="18"/>
  <c r="I85" i="19"/>
  <c r="AA85" i="19"/>
  <c r="AC85" i="19"/>
  <c r="U85" i="19"/>
  <c r="Y85" i="19"/>
  <c r="AS319" i="6"/>
  <c r="GD319" i="6"/>
  <c r="FR319" i="6"/>
  <c r="FF319" i="6"/>
  <c r="ET319" i="6"/>
  <c r="EH319" i="6"/>
  <c r="DV319" i="6"/>
  <c r="DJ319" i="6"/>
  <c r="CX319" i="6"/>
  <c r="CL319" i="6"/>
  <c r="BZ319" i="6"/>
  <c r="AV319" i="6"/>
  <c r="BH319" i="6"/>
  <c r="C48" i="6"/>
  <c r="GA319" i="6"/>
  <c r="FO319" i="6"/>
  <c r="FC319" i="6"/>
  <c r="EQ319" i="6"/>
  <c r="EE319" i="6"/>
  <c r="DS319" i="6"/>
  <c r="DG319" i="6"/>
  <c r="CU319" i="6"/>
  <c r="CI319" i="6"/>
  <c r="BW319" i="6"/>
  <c r="AY319" i="6"/>
  <c r="BK319" i="6"/>
  <c r="FX319" i="6"/>
  <c r="EZ319" i="6"/>
  <c r="EB319" i="6"/>
  <c r="DD319" i="6"/>
  <c r="CF319" i="6"/>
  <c r="BB319" i="6"/>
  <c r="FU319" i="6"/>
  <c r="EW319" i="6"/>
  <c r="DY319" i="6"/>
  <c r="DA319" i="6"/>
  <c r="CC319" i="6"/>
  <c r="BE319" i="6"/>
  <c r="GJ319" i="6"/>
  <c r="FL319" i="6"/>
  <c r="EN319" i="6"/>
  <c r="DP319" i="6"/>
  <c r="CR319" i="6"/>
  <c r="BT319" i="6"/>
  <c r="BN319" i="6"/>
  <c r="GG319" i="6"/>
  <c r="FI319" i="6"/>
  <c r="EK319" i="6"/>
  <c r="DM319" i="6"/>
  <c r="CO319" i="6"/>
  <c r="BQ319" i="6"/>
  <c r="S82" i="19"/>
  <c r="O82" i="19"/>
  <c r="Q82" i="19"/>
  <c r="AC82" i="19"/>
  <c r="I90" i="19"/>
  <c r="AA90" i="19"/>
  <c r="W90" i="19"/>
  <c r="AC78" i="18"/>
  <c r="AC105" i="18"/>
  <c r="AC183" i="18" s="1"/>
  <c r="AC116" i="18"/>
  <c r="AC120" i="18"/>
  <c r="AC97" i="18"/>
  <c r="AC99" i="18"/>
  <c r="AC89" i="18"/>
  <c r="AT193" i="1" s="1"/>
  <c r="AC121" i="18"/>
  <c r="K87" i="19"/>
  <c r="U87" i="19"/>
  <c r="Y87" i="19"/>
  <c r="AA87" i="19"/>
  <c r="G87" i="19"/>
  <c r="Q87" i="19"/>
  <c r="I87" i="19"/>
  <c r="M87" i="19"/>
  <c r="W87" i="19"/>
  <c r="O87" i="19"/>
  <c r="S87" i="19"/>
  <c r="FI321" i="6"/>
  <c r="CR321" i="6"/>
  <c r="FU321" i="6"/>
  <c r="FL321" i="6"/>
  <c r="CC321" i="6"/>
  <c r="BH321" i="6"/>
  <c r="CO321" i="6"/>
  <c r="FX321" i="6"/>
  <c r="GG321" i="6"/>
  <c r="DM321" i="6"/>
  <c r="EZ321" i="6"/>
  <c r="EQ321" i="6"/>
  <c r="CU321" i="6"/>
  <c r="AY321" i="6"/>
  <c r="ET321" i="6"/>
  <c r="CX321" i="6"/>
  <c r="BB321" i="6"/>
  <c r="EB321" i="6"/>
  <c r="DY321" i="6"/>
  <c r="GA321" i="6"/>
  <c r="EE321" i="6"/>
  <c r="CI321" i="6"/>
  <c r="GD321" i="6"/>
  <c r="EH321" i="6"/>
  <c r="CL321" i="6"/>
  <c r="C50" i="6"/>
  <c r="BE321" i="6"/>
  <c r="DP321" i="6"/>
  <c r="GJ321" i="6"/>
  <c r="BQ321" i="6"/>
  <c r="AS321" i="6"/>
  <c r="FO321" i="6"/>
  <c r="DS321" i="6"/>
  <c r="BW321" i="6"/>
  <c r="FR321" i="6"/>
  <c r="DV321" i="6"/>
  <c r="BZ321" i="6"/>
  <c r="EW321" i="6"/>
  <c r="AV321" i="6"/>
  <c r="DD321" i="6"/>
  <c r="DA321" i="6"/>
  <c r="CF321" i="6"/>
  <c r="BT321" i="6"/>
  <c r="FC321" i="6"/>
  <c r="DG321" i="6"/>
  <c r="BK321" i="6"/>
  <c r="FF321" i="6"/>
  <c r="DJ321" i="6"/>
  <c r="BN321" i="6"/>
  <c r="EN321" i="6"/>
  <c r="EK321" i="6"/>
  <c r="BA74" i="19"/>
  <c r="AQ74" i="19"/>
  <c r="BL124" i="19"/>
  <c r="BE74" i="19"/>
  <c r="AC123" i="18"/>
  <c r="AC112" i="18"/>
  <c r="AC190" i="18" s="1"/>
  <c r="AC111" i="18"/>
  <c r="AC103" i="18"/>
  <c r="AC108" i="18"/>
  <c r="AC90" i="18"/>
  <c r="AV193" i="1" s="1"/>
  <c r="AC84" i="18"/>
  <c r="AJ193" i="1" s="1"/>
  <c r="AC113" i="18"/>
  <c r="AC180" i="18"/>
  <c r="AC101" i="18"/>
  <c r="AC91" i="18"/>
  <c r="AC100" i="18"/>
  <c r="AC102" i="18"/>
  <c r="AC114" i="18"/>
  <c r="AC110" i="18"/>
  <c r="AC80" i="18"/>
  <c r="AC106" i="18"/>
  <c r="AC94" i="18"/>
  <c r="AC86" i="18"/>
  <c r="AN193" i="1" s="1"/>
  <c r="AC85" i="18"/>
  <c r="AL193" i="1" s="1"/>
  <c r="AC122" i="18"/>
  <c r="AC124" i="18"/>
  <c r="AC82" i="18"/>
  <c r="AF193" i="1" s="1"/>
  <c r="AC81" i="18"/>
  <c r="AD193" i="1" s="1"/>
  <c r="AC79" i="18"/>
  <c r="AC93" i="18"/>
  <c r="AC96" i="18"/>
  <c r="AC119" i="18"/>
  <c r="AC107" i="18"/>
  <c r="AC117" i="18"/>
  <c r="AC92" i="18"/>
  <c r="AC98" i="18"/>
  <c r="I82" i="19"/>
  <c r="G82" i="19"/>
  <c r="M82" i="19"/>
  <c r="Y82" i="19"/>
  <c r="U82" i="19"/>
  <c r="W82" i="19"/>
  <c r="AA82" i="19"/>
  <c r="K82" i="19"/>
  <c r="AA97" i="18"/>
  <c r="AA84" i="18"/>
  <c r="AJ191" i="1" s="1"/>
  <c r="AA94" i="18"/>
  <c r="AA119" i="18"/>
  <c r="AA117" i="18"/>
  <c r="AA87" i="18"/>
  <c r="AP191" i="1" s="1"/>
  <c r="AA110" i="18"/>
  <c r="AA115" i="18"/>
  <c r="AA95" i="18"/>
  <c r="AA88" i="18"/>
  <c r="AR191" i="1" s="1"/>
  <c r="AA96" i="18"/>
  <c r="AA104" i="18"/>
  <c r="AA91" i="18"/>
  <c r="AA123" i="18"/>
  <c r="AA86" i="18"/>
  <c r="AN191" i="1" s="1"/>
  <c r="AA82" i="18"/>
  <c r="AF191" i="1" s="1"/>
  <c r="AA83" i="18"/>
  <c r="AH191" i="1" s="1"/>
  <c r="AA102" i="18"/>
  <c r="AA103" i="18"/>
  <c r="AA100" i="18"/>
  <c r="AA79" i="18"/>
  <c r="Y81" i="19"/>
  <c r="Y91" i="19"/>
  <c r="W91" i="19"/>
  <c r="W89" i="19"/>
  <c r="AC89" i="19"/>
  <c r="G89" i="19"/>
  <c r="Q81" i="19"/>
  <c r="AC40" i="19"/>
  <c r="Y35" i="19"/>
  <c r="Q35" i="19"/>
  <c r="O33" i="19"/>
  <c r="AC33" i="19"/>
  <c r="Q33" i="19"/>
  <c r="I36" i="19"/>
  <c r="AS186" i="18"/>
  <c r="M88" i="19"/>
  <c r="Y88" i="19"/>
  <c r="G81" i="19"/>
  <c r="M91" i="19"/>
  <c r="U89" i="19"/>
  <c r="O89" i="19"/>
  <c r="I89" i="19"/>
  <c r="W84" i="19"/>
  <c r="AC35" i="19"/>
  <c r="U35" i="19"/>
  <c r="U33" i="19"/>
  <c r="AC36" i="19"/>
  <c r="G36" i="19"/>
  <c r="S91" i="19"/>
  <c r="K89" i="19"/>
  <c r="Y89" i="19"/>
  <c r="Q36" i="19"/>
  <c r="M170" i="18"/>
  <c r="M176" i="18"/>
  <c r="Y379" i="19"/>
  <c r="AY190" i="18"/>
  <c r="AX170" i="18"/>
  <c r="AX177" i="18"/>
  <c r="AX178" i="18"/>
  <c r="AX168" i="18"/>
  <c r="AX175" i="18"/>
  <c r="M178" i="18"/>
  <c r="M177" i="18"/>
  <c r="N173" i="18"/>
  <c r="N169" i="18"/>
  <c r="AY187" i="18"/>
  <c r="AZ173" i="18"/>
  <c r="AZ168" i="18"/>
  <c r="AZ177" i="18"/>
  <c r="AZ172" i="18"/>
  <c r="AW146" i="18"/>
  <c r="L172" i="18"/>
  <c r="L176" i="18"/>
  <c r="AR176" i="18"/>
  <c r="AR173" i="18"/>
  <c r="AR168" i="18"/>
  <c r="Y190" i="18"/>
  <c r="AP94" i="18"/>
  <c r="AP102" i="18"/>
  <c r="AP82" i="18"/>
  <c r="AF206" i="1" s="1"/>
  <c r="AP110" i="18"/>
  <c r="AP188" i="18"/>
  <c r="AP105" i="18"/>
  <c r="AP183" i="18" s="1"/>
  <c r="AP107" i="18"/>
  <c r="AP185" i="18" s="1"/>
  <c r="AP89" i="18"/>
  <c r="AT206" i="1" s="1"/>
  <c r="C522" i="19"/>
  <c r="AI147" i="18"/>
  <c r="AO126" i="18"/>
  <c r="AU125" i="18"/>
  <c r="AU148" i="18"/>
  <c r="AU151" i="18"/>
  <c r="AQ128" i="18"/>
  <c r="AQ126" i="18"/>
  <c r="AQ151" i="18"/>
  <c r="AP103" i="18"/>
  <c r="AP181" i="18"/>
  <c r="ER310" i="6"/>
  <c r="ER313" i="6" s="1"/>
  <c r="AR178" i="18"/>
  <c r="AR170" i="18"/>
  <c r="Y185" i="18"/>
  <c r="AR177" i="18"/>
  <c r="AP100" i="18"/>
  <c r="AP85" i="18"/>
  <c r="AL206" i="1" s="1"/>
  <c r="AP120" i="18"/>
  <c r="AP115" i="18"/>
  <c r="AP122" i="18"/>
  <c r="AP101" i="18"/>
  <c r="AP81" i="18"/>
  <c r="AD206" i="1" s="1"/>
  <c r="AL175" i="18"/>
  <c r="AV178" i="18"/>
  <c r="BA24" i="19"/>
  <c r="AO144" i="18"/>
  <c r="BD126" i="18"/>
  <c r="CC124" i="19" s="1"/>
  <c r="BD153" i="18"/>
  <c r="AW126" i="18"/>
  <c r="AW151" i="18"/>
  <c r="AW129" i="18"/>
  <c r="AW68" i="18"/>
  <c r="AW177" i="18" s="1"/>
  <c r="AW150" i="18"/>
  <c r="AI129" i="18"/>
  <c r="AI154" i="18"/>
  <c r="AI153" i="18"/>
  <c r="AI151" i="18"/>
  <c r="AR169" i="18"/>
  <c r="AR175" i="18"/>
  <c r="AR172" i="18"/>
  <c r="AB178" i="18"/>
  <c r="AP112" i="18"/>
  <c r="AP190" i="18"/>
  <c r="AP114" i="18"/>
  <c r="AP116" i="18"/>
  <c r="AP121" i="18"/>
  <c r="AP97" i="18"/>
  <c r="AP91" i="18"/>
  <c r="AP117" i="18"/>
  <c r="AP86" i="18"/>
  <c r="AN206" i="1" s="1"/>
  <c r="AV174" i="18"/>
  <c r="L14" i="17"/>
  <c r="L23" i="17"/>
  <c r="GE306" i="6"/>
  <c r="B198" i="18"/>
  <c r="B120" i="18"/>
  <c r="B98" i="18"/>
  <c r="AO153" i="18"/>
  <c r="AO150" i="18"/>
  <c r="AF149" i="18"/>
  <c r="AT148" i="18"/>
  <c r="AT146" i="18"/>
  <c r="AF154" i="18"/>
  <c r="AT150" i="18"/>
  <c r="AQ150" i="18"/>
  <c r="AI148" i="18"/>
  <c r="AQ146" i="18"/>
  <c r="AR127" i="18"/>
  <c r="AR152" i="18"/>
  <c r="AR153" i="18"/>
  <c r="BA90" i="18"/>
  <c r="AV217" i="1" s="1"/>
  <c r="BA88" i="18"/>
  <c r="AR217" i="1" s="1"/>
  <c r="BA85" i="18"/>
  <c r="AL217" i="1" s="1"/>
  <c r="AJ87" i="18"/>
  <c r="AP200" i="1" s="1"/>
  <c r="AJ89" i="18"/>
  <c r="AT200" i="1" s="1"/>
  <c r="AW77" i="18"/>
  <c r="AW82" i="18" s="1"/>
  <c r="AF213" i="1" s="1"/>
  <c r="AW149" i="18"/>
  <c r="AT149" i="18"/>
  <c r="AD146" i="18"/>
  <c r="AG145" i="18"/>
  <c r="AB127" i="18"/>
  <c r="AB153" i="18"/>
  <c r="Y125" i="18"/>
  <c r="J145" i="18"/>
  <c r="J153" i="18"/>
  <c r="FL323" i="6"/>
  <c r="AS323" i="6"/>
  <c r="AY323" i="6"/>
  <c r="FF323" i="6"/>
  <c r="BN323" i="6"/>
  <c r="FI323" i="6"/>
  <c r="DM323" i="6"/>
  <c r="DG323" i="6"/>
  <c r="GA323" i="6"/>
  <c r="BW323" i="6"/>
  <c r="DS323" i="6"/>
  <c r="ET323" i="6"/>
  <c r="CX323" i="6"/>
  <c r="BB323" i="6"/>
  <c r="EW323" i="6"/>
  <c r="DA323" i="6"/>
  <c r="FO323" i="6"/>
  <c r="EZ323" i="6"/>
  <c r="AV323" i="6"/>
  <c r="GD323" i="6"/>
  <c r="EH323" i="6"/>
  <c r="CL323" i="6"/>
  <c r="GG323" i="6"/>
  <c r="C52" i="6"/>
  <c r="DD323" i="6"/>
  <c r="CR323" i="6"/>
  <c r="EE323" i="6"/>
  <c r="FR323" i="6"/>
  <c r="DV323" i="6"/>
  <c r="BZ323" i="6"/>
  <c r="FU323" i="6"/>
  <c r="DY323" i="6"/>
  <c r="DP323" i="6"/>
  <c r="GJ323" i="6"/>
  <c r="CI323" i="6"/>
  <c r="BT323" i="6"/>
  <c r="BK323" i="6"/>
  <c r="BH323" i="6"/>
  <c r="EB323" i="6"/>
  <c r="FX323" i="6"/>
  <c r="EN323" i="6"/>
  <c r="FC323" i="6"/>
  <c r="CF323" i="6"/>
  <c r="AW109" i="18"/>
  <c r="AW187" i="18" s="1"/>
  <c r="AW94" i="18"/>
  <c r="AW87" i="18"/>
  <c r="AP213" i="1" s="1"/>
  <c r="AW78" i="18"/>
  <c r="AW123" i="18"/>
  <c r="AW84" i="18"/>
  <c r="AJ213" i="1" s="1"/>
  <c r="AW92" i="18"/>
  <c r="AW124" i="18"/>
  <c r="AW104" i="18"/>
  <c r="AW113" i="18"/>
  <c r="AW180" i="18" s="1"/>
  <c r="AW85" i="18"/>
  <c r="AL213" i="1" s="1"/>
  <c r="AW102" i="18"/>
  <c r="AW79" i="18"/>
  <c r="AW110" i="18"/>
  <c r="AW188" i="18" s="1"/>
  <c r="AW120" i="18"/>
  <c r="AW118" i="18"/>
  <c r="AW95" i="18"/>
  <c r="AW117" i="18"/>
  <c r="AW116" i="18"/>
  <c r="AW83" i="18"/>
  <c r="AH213" i="1" s="1"/>
  <c r="AW173" i="18"/>
  <c r="AW174" i="18"/>
  <c r="AW168" i="18"/>
  <c r="AW175" i="18"/>
  <c r="AW169" i="18"/>
  <c r="FJ306" i="6"/>
  <c r="AW171" i="18"/>
  <c r="U522" i="19"/>
  <c r="Y522" i="19"/>
  <c r="Q522" i="19"/>
  <c r="K522" i="19"/>
  <c r="O522" i="19"/>
  <c r="G522" i="19"/>
  <c r="I522" i="19"/>
  <c r="I533" i="19" s="1"/>
  <c r="AA522" i="19"/>
  <c r="M522" i="19"/>
  <c r="S522" i="19"/>
  <c r="S533" i="19"/>
  <c r="C533" i="19"/>
  <c r="DB310" i="6"/>
  <c r="DB313" i="6" s="1"/>
  <c r="BB125" i="19"/>
  <c r="AC186" i="18"/>
  <c r="FJ310" i="6"/>
  <c r="FJ313" i="6" s="1"/>
  <c r="AW182" i="18"/>
  <c r="AP24" i="19"/>
  <c r="AW74" i="19"/>
  <c r="BX74" i="19"/>
  <c r="DH308" i="6"/>
  <c r="BR124" i="19"/>
  <c r="AA89" i="18"/>
  <c r="AT191" i="1" s="1"/>
  <c r="AA116" i="18"/>
  <c r="AA122" i="18"/>
  <c r="AZ125" i="19" s="1"/>
  <c r="AA98" i="18"/>
  <c r="AA114" i="18"/>
  <c r="AA107" i="18"/>
  <c r="AA99" i="18"/>
  <c r="V186" i="18"/>
  <c r="O37" i="19"/>
  <c r="Y37" i="19"/>
  <c r="U37" i="19"/>
  <c r="K37" i="19"/>
  <c r="M37" i="19"/>
  <c r="AA37" i="19"/>
  <c r="G37" i="19"/>
  <c r="W37" i="19"/>
  <c r="Y288" i="19"/>
  <c r="K184" i="18"/>
  <c r="AA111" i="18"/>
  <c r="AA93" i="18"/>
  <c r="AA113" i="18"/>
  <c r="AA180" i="18"/>
  <c r="AA112" i="18"/>
  <c r="AA78" i="18"/>
  <c r="AA121" i="18"/>
  <c r="I88" i="19"/>
  <c r="S33" i="19"/>
  <c r="K33" i="19"/>
  <c r="I33" i="19"/>
  <c r="W33" i="19"/>
  <c r="C41" i="19"/>
  <c r="Y33" i="19"/>
  <c r="K185" i="18"/>
  <c r="AA90" i="18"/>
  <c r="AV191" i="1" s="1"/>
  <c r="AA118" i="18"/>
  <c r="I115" i="18"/>
  <c r="I107" i="18"/>
  <c r="S37" i="19"/>
  <c r="I37" i="19"/>
  <c r="G33" i="19"/>
  <c r="AK174" i="18"/>
  <c r="AK178" i="18"/>
  <c r="AK169" i="18"/>
  <c r="AK173" i="18"/>
  <c r="DZ306" i="6"/>
  <c r="AK176" i="18"/>
  <c r="AK175" i="18"/>
  <c r="AK172" i="18"/>
  <c r="DJ313" i="6"/>
  <c r="DK306" i="6"/>
  <c r="DK304" i="6"/>
  <c r="DJ307" i="6"/>
  <c r="BU310" i="6"/>
  <c r="BU313" i="6" s="1"/>
  <c r="AC30" i="19"/>
  <c r="AC41" i="19"/>
  <c r="S35" i="19"/>
  <c r="O30" i="19"/>
  <c r="G30" i="19"/>
  <c r="AK177" i="18"/>
  <c r="S430" i="19"/>
  <c r="Q430" i="19"/>
  <c r="Y430" i="19"/>
  <c r="W35" i="19"/>
  <c r="AK168" i="18"/>
  <c r="AK88" i="18"/>
  <c r="AR201" i="1" s="1"/>
  <c r="AK98" i="18"/>
  <c r="AK117" i="18"/>
  <c r="AK108" i="18"/>
  <c r="AK109" i="18"/>
  <c r="AK187" i="18" s="1"/>
  <c r="AK115" i="18"/>
  <c r="AK96" i="18"/>
  <c r="AK104" i="18"/>
  <c r="AK87" i="18"/>
  <c r="AP201" i="1" s="1"/>
  <c r="AK124" i="18"/>
  <c r="AK182" i="18" s="1"/>
  <c r="AK85" i="18"/>
  <c r="AL201" i="1" s="1"/>
  <c r="AK82" i="18"/>
  <c r="AF201" i="1" s="1"/>
  <c r="AK79" i="18"/>
  <c r="BU311" i="6"/>
  <c r="CL325" i="6"/>
  <c r="FU325" i="6"/>
  <c r="DA325" i="6"/>
  <c r="FX325" i="6"/>
  <c r="DD325" i="6"/>
  <c r="GA325" i="6"/>
  <c r="FO325" i="6"/>
  <c r="BB325" i="6"/>
  <c r="DJ325" i="6"/>
  <c r="FI325" i="6"/>
  <c r="CO325" i="6"/>
  <c r="FL325" i="6"/>
  <c r="CR325" i="6"/>
  <c r="FR325" i="6"/>
  <c r="BW325" i="6"/>
  <c r="AY325" i="6"/>
  <c r="CU325" i="6"/>
  <c r="EW325" i="6"/>
  <c r="CC325" i="6"/>
  <c r="EZ325" i="6"/>
  <c r="CF325" i="6"/>
  <c r="FF325" i="6"/>
  <c r="FC325" i="6"/>
  <c r="EE325" i="6"/>
  <c r="DG325" i="6"/>
  <c r="EK325" i="6"/>
  <c r="BQ325" i="6"/>
  <c r="EN325" i="6"/>
  <c r="BT325" i="6"/>
  <c r="CI325" i="6"/>
  <c r="ET325" i="6"/>
  <c r="GD325" i="6"/>
  <c r="DV325" i="6"/>
  <c r="C54" i="6"/>
  <c r="DY325" i="6"/>
  <c r="BE325" i="6"/>
  <c r="EB325" i="6"/>
  <c r="BH325" i="6"/>
  <c r="BZ325" i="6"/>
  <c r="EH325" i="6"/>
  <c r="CX325" i="6"/>
  <c r="AS325" i="6"/>
  <c r="J123" i="18"/>
  <c r="J120" i="18"/>
  <c r="J119" i="18"/>
  <c r="J80" i="18"/>
  <c r="J108" i="18"/>
  <c r="J186" i="18"/>
  <c r="J106" i="18"/>
  <c r="J184" i="18" s="1"/>
  <c r="J113" i="18"/>
  <c r="J180" i="18" s="1"/>
  <c r="J116" i="18"/>
  <c r="J111" i="18"/>
  <c r="J189" i="18"/>
  <c r="J121" i="18"/>
  <c r="J112" i="18"/>
  <c r="J190" i="18" s="1"/>
  <c r="J115" i="18"/>
  <c r="J110" i="18"/>
  <c r="J188" i="18" s="1"/>
  <c r="J117" i="18"/>
  <c r="J105" i="18"/>
  <c r="J183" i="18"/>
  <c r="J78" i="18"/>
  <c r="J107" i="18"/>
  <c r="J185" i="18"/>
  <c r="J104" i="18"/>
  <c r="J182" i="18" s="1"/>
  <c r="J79" i="18"/>
  <c r="J103" i="18"/>
  <c r="J181" i="18"/>
  <c r="J122" i="18"/>
  <c r="J109" i="18"/>
  <c r="J187" i="18" s="1"/>
  <c r="J118" i="18"/>
  <c r="AA30" i="19"/>
  <c r="K35" i="19"/>
  <c r="AS188" i="18"/>
  <c r="W327" i="19"/>
  <c r="I327" i="19"/>
  <c r="AC327" i="19"/>
  <c r="AD154" i="1"/>
  <c r="U188" i="18"/>
  <c r="U184" i="18"/>
  <c r="U186" i="18"/>
  <c r="U187" i="18"/>
  <c r="AR171" i="18"/>
  <c r="AR174" i="18"/>
  <c r="M577" i="19"/>
  <c r="I577" i="19"/>
  <c r="AA577" i="19"/>
  <c r="AA576" i="19"/>
  <c r="I576" i="19"/>
  <c r="K576" i="19"/>
  <c r="Y576" i="19"/>
  <c r="O576" i="19"/>
  <c r="S576" i="19"/>
  <c r="Q478" i="19"/>
  <c r="I478" i="19"/>
  <c r="M481" i="19"/>
  <c r="AA481" i="19"/>
  <c r="AA484" i="19" s="1"/>
  <c r="S481" i="19"/>
  <c r="U481" i="19"/>
  <c r="U484" i="19"/>
  <c r="K481" i="19"/>
  <c r="K484" i="19"/>
  <c r="AC481" i="19"/>
  <c r="O481" i="19"/>
  <c r="G481" i="19"/>
  <c r="U182" i="18"/>
  <c r="O109" i="18"/>
  <c r="O187" i="18" s="1"/>
  <c r="O107" i="18"/>
  <c r="O185" i="18"/>
  <c r="AY183" i="18"/>
  <c r="AY186" i="18"/>
  <c r="AY182" i="18"/>
  <c r="AY181" i="18"/>
  <c r="W172" i="18"/>
  <c r="W175" i="18"/>
  <c r="W169" i="18"/>
  <c r="W170" i="18"/>
  <c r="AH175" i="18"/>
  <c r="AH178" i="18"/>
  <c r="AH173" i="18"/>
  <c r="AH176" i="18"/>
  <c r="AH174" i="18"/>
  <c r="AH171" i="18"/>
  <c r="EU306" i="6"/>
  <c r="AA237" i="19"/>
  <c r="S237" i="19"/>
  <c r="W237" i="19"/>
  <c r="K237" i="19"/>
  <c r="M237" i="19"/>
  <c r="M239" i="19" s="1"/>
  <c r="AC237" i="19"/>
  <c r="AC239" i="19" s="1"/>
  <c r="O237" i="19"/>
  <c r="O239" i="19" s="1"/>
  <c r="G237" i="19"/>
  <c r="Q475" i="19"/>
  <c r="S475" i="19"/>
  <c r="S484" i="19"/>
  <c r="I475" i="19"/>
  <c r="I484" i="19" s="1"/>
  <c r="AY185" i="18"/>
  <c r="R177" i="18"/>
  <c r="R171" i="18"/>
  <c r="AH172" i="18"/>
  <c r="Q580" i="19"/>
  <c r="K580" i="19"/>
  <c r="AA580" i="19"/>
  <c r="W580" i="19"/>
  <c r="W427" i="19"/>
  <c r="AA427" i="19"/>
  <c r="Q427" i="19"/>
  <c r="I427" i="19"/>
  <c r="S380" i="19"/>
  <c r="K380" i="19"/>
  <c r="Q380" i="19"/>
  <c r="O380" i="19"/>
  <c r="Y380" i="19"/>
  <c r="I385" i="19"/>
  <c r="S385" i="19"/>
  <c r="M385" i="19"/>
  <c r="K385" i="19"/>
  <c r="AR154" i="1"/>
  <c r="E138" i="6" s="1"/>
  <c r="AF154" i="1"/>
  <c r="AY188" i="18"/>
  <c r="R182" i="18"/>
  <c r="I380" i="19"/>
  <c r="I237" i="19"/>
  <c r="I239" i="19" s="1"/>
  <c r="I331" i="19"/>
  <c r="Y331" i="19"/>
  <c r="Y337" i="19"/>
  <c r="S331" i="19"/>
  <c r="S337" i="19" s="1"/>
  <c r="Q331" i="19"/>
  <c r="Q337" i="19" s="1"/>
  <c r="O331" i="19"/>
  <c r="O337" i="19"/>
  <c r="U331" i="19"/>
  <c r="W331" i="19"/>
  <c r="Y479" i="19"/>
  <c r="AC479" i="19"/>
  <c r="M479" i="19"/>
  <c r="K479" i="19"/>
  <c r="O479" i="19"/>
  <c r="I479" i="19"/>
  <c r="V115" i="18"/>
  <c r="V78" i="18"/>
  <c r="V90" i="18"/>
  <c r="AV186" i="1" s="1"/>
  <c r="V80" i="18"/>
  <c r="V92" i="18"/>
  <c r="V121" i="18"/>
  <c r="V88" i="18"/>
  <c r="AR186" i="1" s="1"/>
  <c r="V98" i="18"/>
  <c r="V102" i="18"/>
  <c r="V82" i="18"/>
  <c r="AF186" i="1" s="1"/>
  <c r="V117" i="18"/>
  <c r="V91" i="18"/>
  <c r="V99" i="18"/>
  <c r="AA228" i="19"/>
  <c r="AA239" i="19" s="1"/>
  <c r="K228" i="19"/>
  <c r="W228" i="19"/>
  <c r="U228" i="19"/>
  <c r="U239" i="19" s="1"/>
  <c r="AX169" i="18"/>
  <c r="R187" i="18"/>
  <c r="AA425" i="19"/>
  <c r="U425" i="19"/>
  <c r="M425" i="19"/>
  <c r="S425" i="19"/>
  <c r="Q425" i="19"/>
  <c r="AC425" i="19"/>
  <c r="W425" i="19"/>
  <c r="I425" i="19"/>
  <c r="O425" i="19"/>
  <c r="AH154" i="1"/>
  <c r="N152" i="1" s="1"/>
  <c r="N97" i="18"/>
  <c r="N87" i="18"/>
  <c r="AP178" i="1" s="1"/>
  <c r="N114" i="18"/>
  <c r="AY184" i="18"/>
  <c r="AM177" i="18"/>
  <c r="AM178" i="18"/>
  <c r="AM175" i="18"/>
  <c r="AM169" i="18"/>
  <c r="Y184" i="19"/>
  <c r="M184" i="19"/>
  <c r="W184" i="19"/>
  <c r="W190" i="19" s="1"/>
  <c r="I184" i="19"/>
  <c r="I190" i="19"/>
  <c r="O184" i="19"/>
  <c r="O190" i="19" s="1"/>
  <c r="S184" i="19"/>
  <c r="S190" i="19" s="1"/>
  <c r="G184" i="19"/>
  <c r="BQ318" i="6"/>
  <c r="BE318" i="6"/>
  <c r="GG318" i="6"/>
  <c r="FO318" i="6"/>
  <c r="EW318" i="6"/>
  <c r="EE318" i="6"/>
  <c r="DM318" i="6"/>
  <c r="CU318" i="6"/>
  <c r="CC318" i="6"/>
  <c r="BH318" i="6"/>
  <c r="GD318" i="6"/>
  <c r="FL318" i="6"/>
  <c r="ET318" i="6"/>
  <c r="EB318" i="6"/>
  <c r="DJ318" i="6"/>
  <c r="CR318" i="6"/>
  <c r="BZ318" i="6"/>
  <c r="AV318" i="6"/>
  <c r="BN318" i="6"/>
  <c r="FX318" i="6"/>
  <c r="FF318" i="6"/>
  <c r="EN318" i="6"/>
  <c r="DV318" i="6"/>
  <c r="DD318" i="6"/>
  <c r="CL318" i="6"/>
  <c r="BT318" i="6"/>
  <c r="AS318" i="6"/>
  <c r="BK318" i="6"/>
  <c r="FI318" i="6"/>
  <c r="DY318" i="6"/>
  <c r="CO318" i="6"/>
  <c r="C47" i="6"/>
  <c r="FC318" i="6"/>
  <c r="DS318" i="6"/>
  <c r="CI318" i="6"/>
  <c r="GA318" i="6"/>
  <c r="EQ318" i="6"/>
  <c r="DG318" i="6"/>
  <c r="BW318" i="6"/>
  <c r="AY318" i="6"/>
  <c r="FU318" i="6"/>
  <c r="EK318" i="6"/>
  <c r="DA318" i="6"/>
  <c r="U333" i="19"/>
  <c r="I571" i="19"/>
  <c r="AA434" i="19"/>
  <c r="I332" i="19"/>
  <c r="K377" i="19"/>
  <c r="O379" i="19"/>
  <c r="AO170" i="18"/>
  <c r="AO172" i="18"/>
  <c r="AO178" i="18"/>
  <c r="AD85" i="18"/>
  <c r="AL194" i="1" s="1"/>
  <c r="X120" i="18"/>
  <c r="X110" i="18"/>
  <c r="X188" i="18" s="1"/>
  <c r="X78" i="18"/>
  <c r="X107" i="18"/>
  <c r="X185" i="18" s="1"/>
  <c r="X105" i="18"/>
  <c r="X183" i="18"/>
  <c r="X79" i="18"/>
  <c r="CM310" i="6" s="1"/>
  <c r="CM313" i="6" s="1"/>
  <c r="X115" i="18"/>
  <c r="X108" i="18"/>
  <c r="X186" i="18"/>
  <c r="X121" i="18"/>
  <c r="X122" i="18"/>
  <c r="AW125" i="19" s="1"/>
  <c r="X103" i="18"/>
  <c r="X181" i="18"/>
  <c r="AX114" i="18"/>
  <c r="AX111" i="18"/>
  <c r="AX189" i="18" s="1"/>
  <c r="AX105" i="18"/>
  <c r="AX183" i="18" s="1"/>
  <c r="AX94" i="18"/>
  <c r="AX91" i="18"/>
  <c r="AX117" i="18"/>
  <c r="AX115" i="18"/>
  <c r="AX116" i="18"/>
  <c r="AX90" i="18"/>
  <c r="AV214" i="1" s="1"/>
  <c r="AX112" i="18"/>
  <c r="AX86" i="18"/>
  <c r="AN214" i="1" s="1"/>
  <c r="AX83" i="18"/>
  <c r="AH214" i="1" s="1"/>
  <c r="AX118" i="18"/>
  <c r="AX106" i="18"/>
  <c r="AX124" i="18"/>
  <c r="AX188" i="18"/>
  <c r="AX103" i="18"/>
  <c r="AX181" i="18" s="1"/>
  <c r="AX101" i="18"/>
  <c r="AX80" i="18"/>
  <c r="AX85" i="18"/>
  <c r="AL214" i="1" s="1"/>
  <c r="AX109" i="18"/>
  <c r="AX187" i="18" s="1"/>
  <c r="AX92" i="18"/>
  <c r="AX99" i="18"/>
  <c r="AX107" i="18"/>
  <c r="AX185" i="18"/>
  <c r="AX88" i="18"/>
  <c r="AR214" i="1" s="1"/>
  <c r="AX113" i="18"/>
  <c r="AX180" i="18" s="1"/>
  <c r="AX95" i="18"/>
  <c r="AX108" i="18"/>
  <c r="AX186" i="18"/>
  <c r="AX123" i="18"/>
  <c r="AX84" i="18"/>
  <c r="AJ214" i="1" s="1"/>
  <c r="AX121" i="18"/>
  <c r="AV173" i="18"/>
  <c r="AV168" i="18"/>
  <c r="AV169" i="18"/>
  <c r="W333" i="19"/>
  <c r="O571" i="19"/>
  <c r="G434" i="19"/>
  <c r="AD104" i="18"/>
  <c r="X170" i="18"/>
  <c r="X175" i="18"/>
  <c r="X168" i="18"/>
  <c r="X177" i="18"/>
  <c r="Q138" i="19"/>
  <c r="Q141" i="19"/>
  <c r="Y138" i="19"/>
  <c r="Y141" i="19" s="1"/>
  <c r="S138" i="19"/>
  <c r="S141" i="19" s="1"/>
  <c r="AX98" i="18"/>
  <c r="AX120" i="18"/>
  <c r="AA173" i="18"/>
  <c r="AA169" i="18"/>
  <c r="AA178" i="18"/>
  <c r="AD118" i="18"/>
  <c r="AD101" i="18"/>
  <c r="AD84" i="18"/>
  <c r="AJ194" i="1" s="1"/>
  <c r="AD98" i="18"/>
  <c r="AD100" i="18"/>
  <c r="AD110" i="18"/>
  <c r="AD95" i="18"/>
  <c r="AD81" i="18"/>
  <c r="AD194" i="1" s="1"/>
  <c r="AD105" i="18"/>
  <c r="AD103" i="18"/>
  <c r="AD116" i="18"/>
  <c r="AD109" i="18"/>
  <c r="AD88" i="18"/>
  <c r="AR194" i="1" s="1"/>
  <c r="AD111" i="18"/>
  <c r="AJ186" i="18"/>
  <c r="AX122" i="18"/>
  <c r="BW125" i="19" s="1"/>
  <c r="BZ23" i="19"/>
  <c r="Y174" i="18"/>
  <c r="AO169" i="18"/>
  <c r="AD117" i="18"/>
  <c r="AD115" i="18"/>
  <c r="BY124" i="19"/>
  <c r="AX104" i="18"/>
  <c r="AX78" i="18"/>
  <c r="AZ87" i="18"/>
  <c r="AP216" i="1" s="1"/>
  <c r="AZ96" i="18"/>
  <c r="AZ91" i="18"/>
  <c r="AZ118" i="18"/>
  <c r="AZ83" i="18"/>
  <c r="AH216" i="1" s="1"/>
  <c r="AZ120" i="18"/>
  <c r="AZ113" i="18"/>
  <c r="AZ180" i="18" s="1"/>
  <c r="AZ79" i="18"/>
  <c r="AZ104" i="18"/>
  <c r="AZ182" i="18"/>
  <c r="AZ100" i="18"/>
  <c r="AZ89" i="18"/>
  <c r="AT216" i="1" s="1"/>
  <c r="AZ111" i="18"/>
  <c r="AZ189" i="18" s="1"/>
  <c r="AZ93" i="18"/>
  <c r="AZ85" i="18"/>
  <c r="AL216" i="1" s="1"/>
  <c r="AZ88" i="18"/>
  <c r="AR216" i="1" s="1"/>
  <c r="AZ116" i="18"/>
  <c r="AZ105" i="18"/>
  <c r="AZ183" i="18"/>
  <c r="AZ119" i="18"/>
  <c r="AZ86" i="18"/>
  <c r="AN216" i="1" s="1"/>
  <c r="AZ123" i="18"/>
  <c r="AZ107" i="18"/>
  <c r="AZ185" i="18"/>
  <c r="AZ94" i="18"/>
  <c r="AZ101" i="18"/>
  <c r="AZ106" i="18"/>
  <c r="AZ184" i="18" s="1"/>
  <c r="AZ108" i="18"/>
  <c r="AZ186" i="18"/>
  <c r="AZ81" i="18"/>
  <c r="AD216" i="1" s="1"/>
  <c r="DE306" i="6"/>
  <c r="AD168" i="18"/>
  <c r="AD170" i="18"/>
  <c r="AD176" i="18"/>
  <c r="AN169" i="18"/>
  <c r="AN176" i="18"/>
  <c r="AN178" i="18"/>
  <c r="AN171" i="18"/>
  <c r="AR97" i="18"/>
  <c r="AR108" i="18"/>
  <c r="AR186" i="18" s="1"/>
  <c r="AR93" i="18"/>
  <c r="AR116" i="18"/>
  <c r="AR110" i="18"/>
  <c r="AR188" i="18"/>
  <c r="R144" i="18"/>
  <c r="AN144" i="18"/>
  <c r="AP144" i="18"/>
  <c r="AI144" i="18"/>
  <c r="AP154" i="18"/>
  <c r="AN151" i="18"/>
  <c r="R151" i="18"/>
  <c r="BA150" i="18"/>
  <c r="R148" i="18"/>
  <c r="AP145" i="18"/>
  <c r="AY127" i="18"/>
  <c r="AP126" i="18"/>
  <c r="AO77" i="18"/>
  <c r="AO73" i="18"/>
  <c r="EL308" i="6" s="1"/>
  <c r="C86" i="19"/>
  <c r="C572" i="19"/>
  <c r="AT77" i="18"/>
  <c r="AT83" i="18" s="1"/>
  <c r="AH210" i="1" s="1"/>
  <c r="BE23" i="19"/>
  <c r="B91" i="18"/>
  <c r="AY153" i="18"/>
  <c r="AP153" i="18"/>
  <c r="Z153" i="18"/>
  <c r="AY152" i="18"/>
  <c r="AP152" i="18"/>
  <c r="Z152" i="18"/>
  <c r="AB151" i="18"/>
  <c r="AY150" i="18"/>
  <c r="AL150" i="18"/>
  <c r="AI149" i="18"/>
  <c r="BC148" i="18"/>
  <c r="AB147" i="18"/>
  <c r="AY145" i="18"/>
  <c r="AH128" i="18"/>
  <c r="BG125" i="19" s="1"/>
  <c r="I154" i="18"/>
  <c r="BB177" i="18"/>
  <c r="AN153" i="18"/>
  <c r="Z151" i="18"/>
  <c r="AL149" i="18"/>
  <c r="BD77" i="18"/>
  <c r="BD80" i="18" s="1"/>
  <c r="BD73" i="18"/>
  <c r="CC23" i="19" s="1"/>
  <c r="AU77" i="18"/>
  <c r="AU122" i="18" s="1"/>
  <c r="BT125" i="19" s="1"/>
  <c r="B107" i="18"/>
  <c r="W154" i="18"/>
  <c r="AU149" i="18"/>
  <c r="R149" i="18"/>
  <c r="AP147" i="18"/>
  <c r="AL145" i="18"/>
  <c r="BF77" i="18"/>
  <c r="BF97" i="18" s="1"/>
  <c r="CE74" i="19"/>
  <c r="BE129" i="18"/>
  <c r="AT110" i="18"/>
  <c r="AT118" i="18"/>
  <c r="AT121" i="18"/>
  <c r="AT106" i="18"/>
  <c r="AT122" i="18"/>
  <c r="AT88" i="18"/>
  <c r="AR210" i="1" s="1"/>
  <c r="AT123" i="18"/>
  <c r="AT89" i="18"/>
  <c r="AT210" i="1" s="1"/>
  <c r="AT84" i="18"/>
  <c r="AJ210" i="1" s="1"/>
  <c r="AT81" i="18"/>
  <c r="AD210" i="1" s="1"/>
  <c r="AT87" i="18"/>
  <c r="AP210" i="1" s="1"/>
  <c r="AT85" i="18"/>
  <c r="AL210" i="1" s="1"/>
  <c r="M572" i="19"/>
  <c r="AA572" i="19"/>
  <c r="AC572" i="19"/>
  <c r="O572" i="19"/>
  <c r="W572" i="19"/>
  <c r="Q572" i="19"/>
  <c r="I572" i="19"/>
  <c r="BO124" i="19"/>
  <c r="AX184" i="18"/>
  <c r="W239" i="19"/>
  <c r="CG311" i="6"/>
  <c r="U337" i="19"/>
  <c r="AK190" i="18"/>
  <c r="BF86" i="18"/>
  <c r="AN222" i="1" s="1"/>
  <c r="BF124" i="18"/>
  <c r="BF183" i="18" s="1"/>
  <c r="BF92" i="18"/>
  <c r="BF78" i="18"/>
  <c r="BF110" i="18"/>
  <c r="BF188" i="18" s="1"/>
  <c r="BF108" i="18"/>
  <c r="BF186" i="18" s="1"/>
  <c r="BF113" i="18"/>
  <c r="BF180" i="18" s="1"/>
  <c r="BF102" i="18"/>
  <c r="BF90" i="18"/>
  <c r="AV222" i="1" s="1"/>
  <c r="BF79" i="18"/>
  <c r="GK310" i="6" s="1"/>
  <c r="GK313" i="6" s="1"/>
  <c r="BF103" i="18"/>
  <c r="BF181" i="18" s="1"/>
  <c r="BF88" i="18"/>
  <c r="AR222" i="1" s="1"/>
  <c r="BF89" i="18"/>
  <c r="AT222" i="1" s="1"/>
  <c r="BF111" i="18"/>
  <c r="BF189" i="18" s="1"/>
  <c r="BF96" i="18"/>
  <c r="BF84" i="18"/>
  <c r="AJ222" i="1" s="1"/>
  <c r="BF101" i="18"/>
  <c r="BF85" i="18"/>
  <c r="AL222" i="1" s="1"/>
  <c r="BF98" i="18"/>
  <c r="BF116" i="18"/>
  <c r="BF109" i="18"/>
  <c r="BF187" i="18" s="1"/>
  <c r="BF82" i="18"/>
  <c r="AF222" i="1" s="1"/>
  <c r="BF105" i="18"/>
  <c r="AU79" i="18"/>
  <c r="AU100" i="18"/>
  <c r="AU91" i="18"/>
  <c r="AU80" i="18"/>
  <c r="FD311" i="6" s="1"/>
  <c r="AU84" i="18"/>
  <c r="AJ211" i="1" s="1"/>
  <c r="AU99" i="18"/>
  <c r="AU78" i="18"/>
  <c r="Y86" i="19"/>
  <c r="M86" i="19"/>
  <c r="Q86" i="19"/>
  <c r="G86" i="19"/>
  <c r="K86" i="19"/>
  <c r="U86" i="19"/>
  <c r="W86" i="19"/>
  <c r="O86" i="19"/>
  <c r="I86" i="19"/>
  <c r="AW25" i="19"/>
  <c r="I386" i="19"/>
  <c r="DZ310" i="6"/>
  <c r="DZ313" i="6" s="1"/>
  <c r="AO88" i="18"/>
  <c r="AR205" i="1" s="1"/>
  <c r="AO119" i="18"/>
  <c r="AO105" i="18"/>
  <c r="AO109" i="18"/>
  <c r="AO114" i="18"/>
  <c r="AO83" i="18"/>
  <c r="AH205" i="1" s="1"/>
  <c r="AO80" i="18"/>
  <c r="AO84" i="18"/>
  <c r="AJ205" i="1" s="1"/>
  <c r="AO79" i="18"/>
  <c r="AO116" i="18"/>
  <c r="AO117" i="18"/>
  <c r="AO104" i="18"/>
  <c r="AO182" i="18" s="1"/>
  <c r="AO110" i="18"/>
  <c r="AO118" i="18"/>
  <c r="AO120" i="18"/>
  <c r="AO111" i="18"/>
  <c r="AO81" i="18"/>
  <c r="AD205" i="1" s="1"/>
  <c r="AO89" i="18"/>
  <c r="AT205" i="1" s="1"/>
  <c r="AO95" i="18"/>
  <c r="AO96" i="18"/>
  <c r="AO108" i="18"/>
  <c r="AO113" i="18"/>
  <c r="AO180" i="18"/>
  <c r="AO91" i="18"/>
  <c r="AO115" i="18"/>
  <c r="AO124" i="18"/>
  <c r="AO98" i="18"/>
  <c r="AO103" i="18"/>
  <c r="AO101" i="18"/>
  <c r="AO102" i="18"/>
  <c r="AO85" i="18"/>
  <c r="AL205" i="1" s="1"/>
  <c r="AO93" i="18"/>
  <c r="AO78" i="18"/>
  <c r="AO87" i="18"/>
  <c r="AP205" i="1" s="1"/>
  <c r="AO92" i="18"/>
  <c r="AO97" i="18"/>
  <c r="AO107" i="18"/>
  <c r="AO185" i="18" s="1"/>
  <c r="AO123" i="18"/>
  <c r="AO121" i="18"/>
  <c r="AO99" i="18"/>
  <c r="AO86" i="18"/>
  <c r="AN205" i="1" s="1"/>
  <c r="AW311" i="6"/>
  <c r="H15" i="6" s="1"/>
  <c r="E131" i="6"/>
  <c r="L152" i="1"/>
  <c r="AI125" i="19"/>
  <c r="BD110" i="18"/>
  <c r="BD124" i="18"/>
  <c r="BD112" i="18"/>
  <c r="BD190" i="18" s="1"/>
  <c r="BD79" i="18"/>
  <c r="BD123" i="18"/>
  <c r="BD119" i="18"/>
  <c r="BD111" i="18"/>
  <c r="BD189" i="18" s="1"/>
  <c r="BD120" i="18"/>
  <c r="BD109" i="18"/>
  <c r="BD187" i="18" s="1"/>
  <c r="BD108" i="18"/>
  <c r="BD122" i="18"/>
  <c r="CC125" i="19" s="1"/>
  <c r="BD121" i="18"/>
  <c r="BD78" i="18"/>
  <c r="BD115" i="18"/>
  <c r="BD103" i="18"/>
  <c r="BD96" i="18"/>
  <c r="BD82" i="18"/>
  <c r="AF220" i="1" s="1"/>
  <c r="BD116" i="18"/>
  <c r="BD114" i="18"/>
  <c r="BD107" i="18"/>
  <c r="BD100" i="18"/>
  <c r="BD88" i="18"/>
  <c r="AR220" i="1" s="1"/>
  <c r="BD95" i="18"/>
  <c r="BD102" i="18"/>
  <c r="BD104" i="18"/>
  <c r="BD182" i="18" s="1"/>
  <c r="BD99" i="18"/>
  <c r="BD106" i="18"/>
  <c r="BD117" i="18"/>
  <c r="BD97" i="18"/>
  <c r="BD87" i="18"/>
  <c r="AP220" i="1" s="1"/>
  <c r="BD118" i="18"/>
  <c r="BD98" i="18"/>
  <c r="BD83" i="18"/>
  <c r="AH220" i="1" s="1"/>
  <c r="BD84" i="18"/>
  <c r="AJ220" i="1" s="1"/>
  <c r="BD92" i="18"/>
  <c r="BD86" i="18"/>
  <c r="AN220" i="1" s="1"/>
  <c r="BD81" i="18"/>
  <c r="AD220" i="1" s="1"/>
  <c r="BD85" i="18"/>
  <c r="AL220" i="1" s="1"/>
  <c r="BD94" i="18"/>
  <c r="BD105" i="18"/>
  <c r="BD183" i="18" s="1"/>
  <c r="BD91" i="18"/>
  <c r="BD89" i="18"/>
  <c r="AT220" i="1" s="1"/>
  <c r="BD93" i="18"/>
  <c r="BD113" i="18"/>
  <c r="BD180" i="18" s="1"/>
  <c r="AX182" i="18"/>
  <c r="AX190" i="18"/>
  <c r="CM311" i="6"/>
  <c r="AW24" i="19"/>
  <c r="M152" i="1"/>
  <c r="E132" i="6"/>
  <c r="AK185" i="18"/>
  <c r="AK188" i="18"/>
  <c r="AK189" i="18"/>
  <c r="AK184" i="18"/>
  <c r="AK181" i="18"/>
  <c r="AK186" i="18"/>
  <c r="S152" i="1"/>
  <c r="AW310" i="6"/>
  <c r="AW313" i="6" s="1"/>
  <c r="H18" i="6" s="1"/>
  <c r="BD188" i="18"/>
  <c r="BS125" i="19"/>
  <c r="AO187" i="18"/>
  <c r="BD184" i="18"/>
  <c r="BD185" i="18"/>
  <c r="BD181" i="18"/>
  <c r="BD186" i="18"/>
  <c r="AO181" i="18"/>
  <c r="EL311" i="6"/>
  <c r="CE25" i="19"/>
  <c r="AT292" i="6"/>
  <c r="I151" i="18" l="1"/>
  <c r="AT304" i="6"/>
  <c r="E10" i="6" s="1"/>
  <c r="I153" i="18"/>
  <c r="I147" i="18"/>
  <c r="I152" i="18"/>
  <c r="I185" i="18"/>
  <c r="I189" i="18"/>
  <c r="I124" i="18"/>
  <c r="AB185" i="1"/>
  <c r="DQ308" i="6"/>
  <c r="BG25" i="19"/>
  <c r="BG75" i="19"/>
  <c r="AL75" i="19"/>
  <c r="AR74" i="19"/>
  <c r="BB25" i="19"/>
  <c r="AL23" i="19"/>
  <c r="AN130" i="18"/>
  <c r="AN72" i="18" s="1"/>
  <c r="AN31" i="18" s="1"/>
  <c r="BM124" i="19"/>
  <c r="J130" i="18"/>
  <c r="J162" i="18" s="1"/>
  <c r="AB176" i="1"/>
  <c r="AJ124" i="19"/>
  <c r="AS124" i="19"/>
  <c r="AQ124" i="19"/>
  <c r="AT124" i="19"/>
  <c r="AT125" i="19"/>
  <c r="O130" i="18"/>
  <c r="O161" i="18" s="1"/>
  <c r="BJ124" i="19"/>
  <c r="AO125" i="19"/>
  <c r="BZ25" i="19"/>
  <c r="BZ74" i="19"/>
  <c r="AV130" i="18"/>
  <c r="AV162" i="18" s="1"/>
  <c r="AB207" i="1"/>
  <c r="AX130" i="18"/>
  <c r="FM305" i="6" s="1"/>
  <c r="FM307" i="6" s="1"/>
  <c r="DB308" i="6"/>
  <c r="BW75" i="19"/>
  <c r="Y130" i="18"/>
  <c r="Y156" i="18" s="1"/>
  <c r="AB130" i="18"/>
  <c r="AB160" i="18" s="1"/>
  <c r="AP124" i="19"/>
  <c r="FV308" i="6"/>
  <c r="AR124" i="19"/>
  <c r="CA308" i="6"/>
  <c r="AI130" i="18"/>
  <c r="AI165" i="18" s="1"/>
  <c r="T130" i="18"/>
  <c r="T161" i="18" s="1"/>
  <c r="BU124" i="19"/>
  <c r="AO124" i="19"/>
  <c r="AZ25" i="19"/>
  <c r="CV308" i="6"/>
  <c r="AG130" i="18"/>
  <c r="AG157" i="18" s="1"/>
  <c r="BC124" i="19"/>
  <c r="CM308" i="6"/>
  <c r="AM130" i="18"/>
  <c r="AM161" i="18" s="1"/>
  <c r="M130" i="18"/>
  <c r="M165" i="18" s="1"/>
  <c r="AB198" i="1"/>
  <c r="CG308" i="6"/>
  <c r="AU24" i="19"/>
  <c r="BC130" i="18"/>
  <c r="BC72" i="18" s="1"/>
  <c r="BC31" i="18" s="1"/>
  <c r="BO308" i="6"/>
  <c r="AQ24" i="19"/>
  <c r="AV75" i="19"/>
  <c r="CJ308" i="6"/>
  <c r="AB215" i="1"/>
  <c r="AV25" i="19"/>
  <c r="I126" i="18"/>
  <c r="I68" i="18"/>
  <c r="I169" i="18" s="1"/>
  <c r="I129" i="18"/>
  <c r="I150" i="18"/>
  <c r="I127" i="18"/>
  <c r="AP25" i="19"/>
  <c r="AB216" i="1"/>
  <c r="AU75" i="19"/>
  <c r="AO130" i="18"/>
  <c r="AO158" i="18" s="1"/>
  <c r="K130" i="18"/>
  <c r="K165" i="18" s="1"/>
  <c r="BA75" i="19"/>
  <c r="BN24" i="19"/>
  <c r="AB203" i="1"/>
  <c r="AD130" i="18"/>
  <c r="AD159" i="18" s="1"/>
  <c r="BD130" i="18"/>
  <c r="BD157" i="18" s="1"/>
  <c r="CP308" i="6"/>
  <c r="AY130" i="18"/>
  <c r="AY162" i="18" s="1"/>
  <c r="FY308" i="6"/>
  <c r="EU308" i="6"/>
  <c r="AB206" i="1"/>
  <c r="BQ74" i="19"/>
  <c r="BA25" i="19"/>
  <c r="P130" i="18"/>
  <c r="P166" i="18" s="1"/>
  <c r="BQ25" i="19"/>
  <c r="BW74" i="19"/>
  <c r="BQ24" i="19"/>
  <c r="AL25" i="19"/>
  <c r="AB191" i="1"/>
  <c r="AB212" i="1"/>
  <c r="AO75" i="19"/>
  <c r="AB193" i="1"/>
  <c r="BB124" i="19"/>
  <c r="AO23" i="19"/>
  <c r="AJ24" i="19"/>
  <c r="AB192" i="1"/>
  <c r="AL124" i="19"/>
  <c r="BI23" i="19"/>
  <c r="AU130" i="18"/>
  <c r="AU161" i="18" s="1"/>
  <c r="AK130" i="18"/>
  <c r="AK166" i="18" s="1"/>
  <c r="AS23" i="19"/>
  <c r="BA124" i="19"/>
  <c r="BB23" i="19"/>
  <c r="AL74" i="19"/>
  <c r="BQ124" i="19"/>
  <c r="AN25" i="19"/>
  <c r="AB174" i="1"/>
  <c r="BW124" i="19"/>
  <c r="AO25" i="19"/>
  <c r="AD180" i="1"/>
  <c r="CA305" i="6"/>
  <c r="CA307" i="6" s="1"/>
  <c r="AB208" i="1"/>
  <c r="AU25" i="19"/>
  <c r="AS130" i="18"/>
  <c r="AS162" i="18" s="1"/>
  <c r="AB184" i="1"/>
  <c r="AZ130" i="18"/>
  <c r="AZ163" i="18" s="1"/>
  <c r="BM74" i="19"/>
  <c r="AB187" i="1"/>
  <c r="AZ23" i="19"/>
  <c r="BT74" i="19"/>
  <c r="AI158" i="18"/>
  <c r="AB221" i="1"/>
  <c r="EF308" i="6"/>
  <c r="GB308" i="6"/>
  <c r="AB200" i="1"/>
  <c r="R130" i="18"/>
  <c r="BU305" i="6" s="1"/>
  <c r="BU307" i="6" s="1"/>
  <c r="EI308" i="6"/>
  <c r="O162" i="18"/>
  <c r="AU74" i="19"/>
  <c r="T159" i="18"/>
  <c r="AW130" i="18"/>
  <c r="AW157" i="18" s="1"/>
  <c r="BL25" i="19"/>
  <c r="BT24" i="19"/>
  <c r="BE130" i="18"/>
  <c r="BE159" i="18" s="1"/>
  <c r="AB209" i="1"/>
  <c r="AB178" i="1"/>
  <c r="I79" i="18"/>
  <c r="AT310" i="6" s="1"/>
  <c r="E14" i="6" s="1"/>
  <c r="I109" i="18"/>
  <c r="I187" i="18" s="1"/>
  <c r="I103" i="18"/>
  <c r="I181" i="18" s="1"/>
  <c r="I122" i="18"/>
  <c r="I108" i="18"/>
  <c r="I128" i="18"/>
  <c r="I80" i="18"/>
  <c r="I104" i="18"/>
  <c r="I182" i="18" s="1"/>
  <c r="I106" i="18"/>
  <c r="I184" i="18" s="1"/>
  <c r="I120" i="18"/>
  <c r="I145" i="18"/>
  <c r="I148" i="18"/>
  <c r="I117" i="18"/>
  <c r="I105" i="18"/>
  <c r="I146" i="18"/>
  <c r="I112" i="18"/>
  <c r="I116" i="18"/>
  <c r="I121" i="18"/>
  <c r="I144" i="18"/>
  <c r="I119" i="18"/>
  <c r="I78" i="18"/>
  <c r="AT306" i="6"/>
  <c r="E12" i="6" s="1"/>
  <c r="J12" i="6" s="1"/>
  <c r="W130" i="18"/>
  <c r="W72" i="18" s="1"/>
  <c r="W31" i="18" s="1"/>
  <c r="CJ306" i="6"/>
  <c r="W174" i="18"/>
  <c r="W168" i="18"/>
  <c r="W173" i="18"/>
  <c r="W148" i="18"/>
  <c r="I149" i="18"/>
  <c r="AF158" i="18"/>
  <c r="AF165" i="18"/>
  <c r="AF164" i="18"/>
  <c r="AF162" i="18"/>
  <c r="AF157" i="18"/>
  <c r="BJ75" i="19"/>
  <c r="AB186" i="1"/>
  <c r="AP23" i="19"/>
  <c r="AP75" i="19"/>
  <c r="AK24" i="19"/>
  <c r="AB201" i="1"/>
  <c r="AB182" i="1"/>
  <c r="BH23" i="19"/>
  <c r="AB177" i="1"/>
  <c r="AB188" i="1"/>
  <c r="BJ25" i="19"/>
  <c r="J10" i="6"/>
  <c r="BU74" i="19"/>
  <c r="BJ74" i="19"/>
  <c r="FG308" i="6"/>
  <c r="J16" i="6"/>
  <c r="BJ24" i="19"/>
  <c r="BG23" i="19"/>
  <c r="BL23" i="19"/>
  <c r="BF23" i="19"/>
  <c r="BY75" i="19"/>
  <c r="DZ308" i="6"/>
  <c r="BR308" i="6"/>
  <c r="AQ25" i="19"/>
  <c r="Z164" i="18"/>
  <c r="Z159" i="18"/>
  <c r="Z72" i="18"/>
  <c r="Z31" i="18" s="1"/>
  <c r="Z160" i="18"/>
  <c r="Z156" i="18"/>
  <c r="Z163" i="18"/>
  <c r="Z161" i="18"/>
  <c r="Z158" i="18"/>
  <c r="CS305" i="6"/>
  <c r="CS307" i="6" s="1"/>
  <c r="Z165" i="18"/>
  <c r="Z166" i="18"/>
  <c r="Z162" i="18"/>
  <c r="Z157" i="18"/>
  <c r="AS75" i="19"/>
  <c r="BS74" i="19"/>
  <c r="BP75" i="19"/>
  <c r="L130" i="18"/>
  <c r="AF156" i="18"/>
  <c r="AF160" i="18"/>
  <c r="AI74" i="19"/>
  <c r="EO308" i="6"/>
  <c r="BR74" i="19"/>
  <c r="BV74" i="19"/>
  <c r="AP125" i="19"/>
  <c r="BP74" i="19"/>
  <c r="CC24" i="19"/>
  <c r="AI24" i="19"/>
  <c r="AT75" i="19"/>
  <c r="AB181" i="1"/>
  <c r="AB175" i="1"/>
  <c r="BB130" i="18"/>
  <c r="AN23" i="19"/>
  <c r="BH74" i="19"/>
  <c r="AF166" i="18"/>
  <c r="FA308" i="6"/>
  <c r="BP23" i="19"/>
  <c r="U130" i="18"/>
  <c r="AN166" i="18"/>
  <c r="AI166" i="18"/>
  <c r="AI23" i="19"/>
  <c r="AK75" i="19"/>
  <c r="AM125" i="19"/>
  <c r="EX308" i="6"/>
  <c r="AE130" i="18"/>
  <c r="BP25" i="19"/>
  <c r="AX23" i="19"/>
  <c r="AF163" i="18"/>
  <c r="BN124" i="19"/>
  <c r="AN160" i="18"/>
  <c r="BT25" i="19"/>
  <c r="AI75" i="19"/>
  <c r="AV23" i="19"/>
  <c r="BQ75" i="19"/>
  <c r="CB74" i="19"/>
  <c r="AS25" i="19"/>
  <c r="BV25" i="19"/>
  <c r="AB189" i="1"/>
  <c r="AI25" i="19"/>
  <c r="AN162" i="18"/>
  <c r="BV23" i="19"/>
  <c r="AF159" i="18"/>
  <c r="BW24" i="19"/>
  <c r="DK305" i="6"/>
  <c r="DK307" i="6" s="1"/>
  <c r="AR130" i="18"/>
  <c r="EU305" i="6" s="1"/>
  <c r="EU307" i="6" s="1"/>
  <c r="AT24" i="19"/>
  <c r="AF72" i="18"/>
  <c r="AF31" i="18" s="1"/>
  <c r="S130" i="18"/>
  <c r="BY24" i="19"/>
  <c r="BS124" i="19"/>
  <c r="BK23" i="19"/>
  <c r="BQ125" i="19"/>
  <c r="CC74" i="19"/>
  <c r="AB205" i="1"/>
  <c r="BA130" i="18"/>
  <c r="BO74" i="19"/>
  <c r="AP130" i="18"/>
  <c r="EC308" i="6"/>
  <c r="AB163" i="18"/>
  <c r="FM308" i="6"/>
  <c r="BR25" i="19"/>
  <c r="N130" i="18"/>
  <c r="AT25" i="19"/>
  <c r="GE308" i="6"/>
  <c r="AB220" i="1"/>
  <c r="AB214" i="1"/>
  <c r="BY23" i="19"/>
  <c r="AT23" i="19"/>
  <c r="BZ124" i="19"/>
  <c r="AA130" i="18"/>
  <c r="FS308" i="6"/>
  <c r="AK125" i="19"/>
  <c r="AB161" i="18"/>
  <c r="AW314" i="6"/>
  <c r="H19" i="6" s="1"/>
  <c r="BK75" i="19"/>
  <c r="BH24" i="19"/>
  <c r="AF161" i="18"/>
  <c r="BK24" i="19"/>
  <c r="FD308" i="6"/>
  <c r="BC308" i="6"/>
  <c r="CD308" i="6"/>
  <c r="AU124" i="18"/>
  <c r="AU109" i="18"/>
  <c r="BC75" i="19"/>
  <c r="AU108" i="18"/>
  <c r="AU87" i="18"/>
  <c r="AP211" i="1" s="1"/>
  <c r="AU88" i="18"/>
  <c r="AR211" i="1" s="1"/>
  <c r="AU103" i="18"/>
  <c r="AU107" i="18"/>
  <c r="AU185" i="18" s="1"/>
  <c r="AU116" i="18"/>
  <c r="AU86" i="18"/>
  <c r="AN211" i="1" s="1"/>
  <c r="AU94" i="18"/>
  <c r="AU106" i="18"/>
  <c r="AU117" i="18"/>
  <c r="AU118" i="18"/>
  <c r="AU120" i="18"/>
  <c r="AU113" i="18"/>
  <c r="AU180" i="18" s="1"/>
  <c r="AU96" i="18"/>
  <c r="AU82" i="18"/>
  <c r="AF211" i="1" s="1"/>
  <c r="AU112" i="18"/>
  <c r="AU97" i="18"/>
  <c r="AU110" i="18"/>
  <c r="AU188" i="18" s="1"/>
  <c r="AU119" i="18"/>
  <c r="BT75" i="19"/>
  <c r="AU81" i="18"/>
  <c r="AD211" i="1" s="1"/>
  <c r="AU98" i="18"/>
  <c r="AU105" i="18"/>
  <c r="AU104" i="18"/>
  <c r="AU85" i="18"/>
  <c r="AL211" i="1" s="1"/>
  <c r="AU83" i="18"/>
  <c r="AH211" i="1" s="1"/>
  <c r="AU123" i="18"/>
  <c r="AU121" i="18"/>
  <c r="BT124" i="19" s="1"/>
  <c r="AU101" i="18"/>
  <c r="AU89" i="18"/>
  <c r="AT211" i="1" s="1"/>
  <c r="AU114" i="18"/>
  <c r="AU115" i="18"/>
  <c r="BN25" i="19"/>
  <c r="EL310" i="6"/>
  <c r="EL313" i="6" s="1"/>
  <c r="AU90" i="18"/>
  <c r="AV211" i="1" s="1"/>
  <c r="AU93" i="18"/>
  <c r="CC75" i="19"/>
  <c r="GE311" i="6"/>
  <c r="AO183" i="18"/>
  <c r="AO189" i="18"/>
  <c r="AU102" i="18"/>
  <c r="AB211" i="1" s="1"/>
  <c r="AU92" i="18"/>
  <c r="FD310" i="6"/>
  <c r="FD313" i="6" s="1"/>
  <c r="AU95" i="18"/>
  <c r="BP124" i="19"/>
  <c r="AQ130" i="18"/>
  <c r="BP125" i="19"/>
  <c r="AO186" i="18"/>
  <c r="H14" i="6"/>
  <c r="AU111" i="18"/>
  <c r="BV24" i="19"/>
  <c r="AT94" i="18"/>
  <c r="AT104" i="18"/>
  <c r="AC189" i="18"/>
  <c r="AC185" i="18"/>
  <c r="M484" i="19"/>
  <c r="CC25" i="19"/>
  <c r="GE310" i="6"/>
  <c r="GE313" i="6" s="1"/>
  <c r="AN164" i="18"/>
  <c r="AN163" i="18"/>
  <c r="AT101" i="18"/>
  <c r="AT90" i="18"/>
  <c r="AV210" i="1" s="1"/>
  <c r="AT103" i="18"/>
  <c r="AT181" i="18" s="1"/>
  <c r="AT80" i="18"/>
  <c r="FA311" i="6" s="1"/>
  <c r="AT115" i="18"/>
  <c r="AT120" i="18"/>
  <c r="AT92" i="18"/>
  <c r="AT91" i="18"/>
  <c r="AT100" i="18"/>
  <c r="I337" i="19"/>
  <c r="AT124" i="18"/>
  <c r="G572" i="19"/>
  <c r="U572" i="19"/>
  <c r="Y190" i="19"/>
  <c r="I188" i="18"/>
  <c r="BF81" i="18"/>
  <c r="AD222" i="1" s="1"/>
  <c r="BF106" i="18"/>
  <c r="BF184" i="18" s="1"/>
  <c r="AT86" i="18"/>
  <c r="AN210" i="1" s="1"/>
  <c r="AT102" i="18"/>
  <c r="C92" i="19"/>
  <c r="S86" i="19"/>
  <c r="AA86" i="19"/>
  <c r="AC86" i="19"/>
  <c r="I183" i="18"/>
  <c r="AY72" i="18"/>
  <c r="AY31" i="18" s="1"/>
  <c r="BF104" i="18"/>
  <c r="BF182" i="18" s="1"/>
  <c r="BF117" i="18"/>
  <c r="BF100" i="18"/>
  <c r="S572" i="19"/>
  <c r="AT96" i="18"/>
  <c r="AT119" i="18"/>
  <c r="BN74" i="19"/>
  <c r="BN23" i="19"/>
  <c r="I190" i="18"/>
  <c r="BF119" i="18"/>
  <c r="AT114" i="18"/>
  <c r="AT113" i="18"/>
  <c r="AT180" i="18" s="1"/>
  <c r="AT78" i="18"/>
  <c r="AO90" i="18"/>
  <c r="AV205" i="1" s="1"/>
  <c r="BN75" i="19"/>
  <c r="AO122" i="18"/>
  <c r="BN125" i="19" s="1"/>
  <c r="AO82" i="18"/>
  <c r="AF205" i="1" s="1"/>
  <c r="AO112" i="18"/>
  <c r="AO190" i="18" s="1"/>
  <c r="AO106" i="18"/>
  <c r="AO184" i="18" s="1"/>
  <c r="AA182" i="18"/>
  <c r="AC184" i="18"/>
  <c r="BF80" i="18"/>
  <c r="BF115" i="18"/>
  <c r="BF114" i="18"/>
  <c r="BF95" i="18"/>
  <c r="BF87" i="18"/>
  <c r="AP222" i="1" s="1"/>
  <c r="BF99" i="18"/>
  <c r="BF120" i="18"/>
  <c r="BF83" i="18"/>
  <c r="AH222" i="1" s="1"/>
  <c r="BF122" i="18"/>
  <c r="BF123" i="18"/>
  <c r="BF91" i="18"/>
  <c r="AB222" i="1" s="1"/>
  <c r="DB311" i="6"/>
  <c r="BB75" i="19"/>
  <c r="BB24" i="19"/>
  <c r="AT98" i="18"/>
  <c r="I186" i="18"/>
  <c r="BF93" i="18"/>
  <c r="BF107" i="18"/>
  <c r="BF185" i="18" s="1"/>
  <c r="BF118" i="18"/>
  <c r="AT95" i="18"/>
  <c r="AT107" i="18"/>
  <c r="AT116" i="18"/>
  <c r="AC182" i="18"/>
  <c r="Y572" i="19"/>
  <c r="AT99" i="18"/>
  <c r="AT108" i="18"/>
  <c r="BY25" i="19"/>
  <c r="FS310" i="6"/>
  <c r="FS313" i="6" s="1"/>
  <c r="AK183" i="18"/>
  <c r="AT82" i="18"/>
  <c r="AF210" i="1" s="1"/>
  <c r="E133" i="6"/>
  <c r="BF121" i="18"/>
  <c r="AT97" i="18"/>
  <c r="AT112" i="18"/>
  <c r="AZ24" i="19"/>
  <c r="I288" i="19"/>
  <c r="AO188" i="18"/>
  <c r="AT111" i="18"/>
  <c r="AT117" i="18"/>
  <c r="AT105" i="18"/>
  <c r="AT79" i="18"/>
  <c r="AT109" i="18"/>
  <c r="AT187" i="18" s="1"/>
  <c r="FM311" i="6"/>
  <c r="AO100" i="18"/>
  <c r="AO94" i="18"/>
  <c r="BF94" i="18"/>
  <c r="BF112" i="18"/>
  <c r="BF190" i="18" s="1"/>
  <c r="K572" i="19"/>
  <c r="AT93" i="18"/>
  <c r="BO311" i="6"/>
  <c r="AO24" i="19"/>
  <c r="CV310" i="6"/>
  <c r="CV313" i="6" s="1"/>
  <c r="K90" i="19"/>
  <c r="Y31" i="19"/>
  <c r="W31" i="19"/>
  <c r="I31" i="19"/>
  <c r="I41" i="19" s="1"/>
  <c r="K31" i="19"/>
  <c r="Q31" i="19"/>
  <c r="G31" i="19"/>
  <c r="G41" i="19" s="1"/>
  <c r="S31" i="19"/>
  <c r="S41" i="19" s="1"/>
  <c r="O31" i="19"/>
  <c r="O41" i="19" s="1"/>
  <c r="AA31" i="19"/>
  <c r="W288" i="19"/>
  <c r="AC190" i="19"/>
  <c r="AW86" i="18"/>
  <c r="AN213" i="1" s="1"/>
  <c r="AW101" i="18"/>
  <c r="AW176" i="18"/>
  <c r="AC181" i="18"/>
  <c r="U90" i="19"/>
  <c r="U92" i="19" s="1"/>
  <c r="AA337" i="19"/>
  <c r="AI163" i="18"/>
  <c r="AW178" i="18"/>
  <c r="AW81" i="18"/>
  <c r="AD213" i="1" s="1"/>
  <c r="AN75" i="19"/>
  <c r="AN24" i="19"/>
  <c r="AF188" i="18"/>
  <c r="AW105" i="18"/>
  <c r="AW183" i="18" s="1"/>
  <c r="AW80" i="18"/>
  <c r="FJ311" i="6" s="1"/>
  <c r="AW96" i="18"/>
  <c r="AW88" i="18"/>
  <c r="AR213" i="1" s="1"/>
  <c r="AW111" i="18"/>
  <c r="AW189" i="18" s="1"/>
  <c r="I141" i="19"/>
  <c r="G91" i="19"/>
  <c r="O91" i="19"/>
  <c r="AA91" i="19"/>
  <c r="Q91" i="19"/>
  <c r="I91" i="19"/>
  <c r="I92" i="19" s="1"/>
  <c r="K91" i="19"/>
  <c r="AB164" i="18"/>
  <c r="AW172" i="18"/>
  <c r="AW106" i="18"/>
  <c r="AW184" i="18" s="1"/>
  <c r="F157" i="1"/>
  <c r="AT290" i="6" s="1"/>
  <c r="BC310" i="6"/>
  <c r="BC313" i="6" s="1"/>
  <c r="AK25" i="19"/>
  <c r="AW91" i="18"/>
  <c r="AB213" i="1" s="1"/>
  <c r="AW112" i="18"/>
  <c r="AW190" i="18" s="1"/>
  <c r="AW115" i="18"/>
  <c r="BD24" i="19"/>
  <c r="DH311" i="6"/>
  <c r="AW98" i="18"/>
  <c r="AW122" i="18"/>
  <c r="BV125" i="19" s="1"/>
  <c r="AW99" i="18"/>
  <c r="AC188" i="18"/>
  <c r="GH310" i="6"/>
  <c r="GH313" i="6" s="1"/>
  <c r="CD25" i="19"/>
  <c r="J158" i="18"/>
  <c r="J160" i="18"/>
  <c r="AJ23" i="19"/>
  <c r="AZ308" i="6"/>
  <c r="AJ74" i="19"/>
  <c r="BC160" i="18"/>
  <c r="AI161" i="18"/>
  <c r="AB72" i="18"/>
  <c r="AB31" i="18" s="1"/>
  <c r="AW93" i="18"/>
  <c r="AW100" i="18"/>
  <c r="BE323" i="6"/>
  <c r="CC323" i="6"/>
  <c r="CU323" i="6"/>
  <c r="BQ323" i="6"/>
  <c r="CO323" i="6"/>
  <c r="EQ323" i="6"/>
  <c r="E130" i="6"/>
  <c r="BX124" i="19"/>
  <c r="BX125" i="19"/>
  <c r="AW90" i="18"/>
  <c r="AV213" i="1" s="1"/>
  <c r="AW119" i="18"/>
  <c r="J161" i="18"/>
  <c r="AL130" i="18"/>
  <c r="K288" i="19"/>
  <c r="DT305" i="6"/>
  <c r="DT307" i="6" s="1"/>
  <c r="Y90" i="19"/>
  <c r="Y92" i="19" s="1"/>
  <c r="M90" i="19"/>
  <c r="S90" i="19"/>
  <c r="O90" i="19"/>
  <c r="Q90" i="19"/>
  <c r="G90" i="19"/>
  <c r="U288" i="19"/>
  <c r="AW114" i="18"/>
  <c r="AW121" i="18"/>
  <c r="BV124" i="19" s="1"/>
  <c r="AW97" i="18"/>
  <c r="AC91" i="19"/>
  <c r="W141" i="19"/>
  <c r="BD101" i="18"/>
  <c r="BD90" i="18"/>
  <c r="AV220" i="1" s="1"/>
  <c r="Y162" i="18"/>
  <c r="AW305" i="6"/>
  <c r="EK323" i="6"/>
  <c r="DJ323" i="6"/>
  <c r="AC522" i="19"/>
  <c r="W522" i="19"/>
  <c r="K85" i="19"/>
  <c r="W85" i="19"/>
  <c r="Q85" i="19"/>
  <c r="M85" i="19"/>
  <c r="M92" i="19" s="1"/>
  <c r="O85" i="19"/>
  <c r="S85" i="19"/>
  <c r="G85" i="19"/>
  <c r="AW89" i="18"/>
  <c r="AT213" i="1" s="1"/>
  <c r="AW108" i="18"/>
  <c r="AW186" i="18" s="1"/>
  <c r="AW103" i="18"/>
  <c r="AW181" i="18" s="1"/>
  <c r="AW170" i="18"/>
  <c r="U31" i="19"/>
  <c r="BV75" i="19"/>
  <c r="AW107" i="18"/>
  <c r="AW185" i="18" s="1"/>
  <c r="AA106" i="18"/>
  <c r="AA184" i="18" s="1"/>
  <c r="AA101" i="18"/>
  <c r="AA124" i="18"/>
  <c r="AA185" i="18" s="1"/>
  <c r="AA80" i="18"/>
  <c r="AA92" i="18"/>
  <c r="AA108" i="18"/>
  <c r="AA186" i="18" s="1"/>
  <c r="AA109" i="18"/>
  <c r="AA85" i="18"/>
  <c r="AL191" i="1" s="1"/>
  <c r="AF190" i="18"/>
  <c r="K378" i="19"/>
  <c r="K386" i="19" s="1"/>
  <c r="AI118" i="18"/>
  <c r="BF128" i="18"/>
  <c r="CE125" i="19" s="1"/>
  <c r="AC109" i="18"/>
  <c r="AC187" i="18" s="1"/>
  <c r="AC95" i="18"/>
  <c r="W81" i="19"/>
  <c r="Q88" i="19"/>
  <c r="Q183" i="18"/>
  <c r="AE176" i="18"/>
  <c r="AI122" i="18"/>
  <c r="BH125" i="19" s="1"/>
  <c r="AI105" i="18"/>
  <c r="Q190" i="19"/>
  <c r="C386" i="19"/>
  <c r="G378" i="19"/>
  <c r="CX326" i="6"/>
  <c r="AF87" i="18"/>
  <c r="AP196" i="1" s="1"/>
  <c r="AF90" i="18"/>
  <c r="AV196" i="1" s="1"/>
  <c r="AI91" i="18"/>
  <c r="AB199" i="1" s="1"/>
  <c r="CD24" i="19"/>
  <c r="DH306" i="6"/>
  <c r="BX25" i="19"/>
  <c r="AF121" i="18"/>
  <c r="BE124" i="19" s="1"/>
  <c r="W571" i="19"/>
  <c r="S571" i="19"/>
  <c r="Q571" i="19"/>
  <c r="K526" i="19"/>
  <c r="U526" i="19"/>
  <c r="U533" i="19" s="1"/>
  <c r="AC526" i="19"/>
  <c r="O526" i="19"/>
  <c r="CA311" i="6"/>
  <c r="AS24" i="19"/>
  <c r="GH308" i="6"/>
  <c r="CD74" i="19"/>
  <c r="CD23" i="19"/>
  <c r="O378" i="19"/>
  <c r="O386" i="19" s="1"/>
  <c r="M378" i="19"/>
  <c r="M386" i="19" s="1"/>
  <c r="AA378" i="19"/>
  <c r="Y378" i="19"/>
  <c r="Y386" i="19" s="1"/>
  <c r="AC378" i="19"/>
  <c r="GK304" i="6"/>
  <c r="BF68" i="18"/>
  <c r="BF144" i="18"/>
  <c r="BF149" i="18"/>
  <c r="BF147" i="18"/>
  <c r="BF126" i="18"/>
  <c r="BF150" i="18"/>
  <c r="BF129" i="18"/>
  <c r="BF145" i="18"/>
  <c r="BF146" i="18"/>
  <c r="AA36" i="19"/>
  <c r="W378" i="19"/>
  <c r="AF100" i="18"/>
  <c r="AF122" i="18"/>
  <c r="BE125" i="19" s="1"/>
  <c r="AF120" i="18"/>
  <c r="BU308" i="6"/>
  <c r="AQ23" i="19"/>
  <c r="O525" i="19"/>
  <c r="O533" i="19" s="1"/>
  <c r="Q525" i="19"/>
  <c r="Q533" i="19" s="1"/>
  <c r="AC525" i="19"/>
  <c r="AA525" i="19"/>
  <c r="AA533" i="19" s="1"/>
  <c r="K525" i="19"/>
  <c r="Y525" i="19"/>
  <c r="BX312" i="6"/>
  <c r="BX314" i="6" s="1"/>
  <c r="BX308" i="6"/>
  <c r="BX304" i="6"/>
  <c r="BW307" i="6"/>
  <c r="BX306" i="6"/>
  <c r="O150" i="18"/>
  <c r="O174" i="18"/>
  <c r="O575" i="19"/>
  <c r="Q575" i="19"/>
  <c r="T190" i="18"/>
  <c r="AM176" i="18"/>
  <c r="AM173" i="18"/>
  <c r="AM172" i="18"/>
  <c r="AM168" i="18"/>
  <c r="O84" i="19"/>
  <c r="O92" i="19" s="1"/>
  <c r="AJ75" i="19"/>
  <c r="AF182" i="18"/>
  <c r="O431" i="19"/>
  <c r="Q431" i="19"/>
  <c r="AF114" i="18"/>
  <c r="AF98" i="18"/>
  <c r="AI117" i="18"/>
  <c r="G482" i="19"/>
  <c r="G484" i="19" s="1"/>
  <c r="O482" i="19"/>
  <c r="O484" i="19" s="1"/>
  <c r="Q428" i="19"/>
  <c r="AA428" i="19"/>
  <c r="Y428" i="19"/>
  <c r="FL326" i="6"/>
  <c r="DJ326" i="6"/>
  <c r="EZ326" i="6"/>
  <c r="CL326" i="6"/>
  <c r="FU326" i="6"/>
  <c r="CR326" i="6"/>
  <c r="BB326" i="6"/>
  <c r="AE182" i="18"/>
  <c r="U378" i="19"/>
  <c r="U386" i="19" s="1"/>
  <c r="AC380" i="19"/>
  <c r="G380" i="19"/>
  <c r="AA380" i="19"/>
  <c r="S94" i="18"/>
  <c r="S79" i="18"/>
  <c r="S115" i="18"/>
  <c r="S89" i="18"/>
  <c r="AT183" i="1" s="1"/>
  <c r="S108" i="18"/>
  <c r="S186" i="18" s="1"/>
  <c r="S120" i="18"/>
  <c r="S119" i="18"/>
  <c r="S80" i="18"/>
  <c r="S110" i="18"/>
  <c r="S188" i="18" s="1"/>
  <c r="S117" i="18"/>
  <c r="S112" i="18"/>
  <c r="S190" i="18" s="1"/>
  <c r="S116" i="18"/>
  <c r="S118" i="18"/>
  <c r="S85" i="18"/>
  <c r="AL183" i="1" s="1"/>
  <c r="S90" i="18"/>
  <c r="AV183" i="1" s="1"/>
  <c r="S83" i="18"/>
  <c r="AH183" i="1" s="1"/>
  <c r="S87" i="18"/>
  <c r="AP183" i="1" s="1"/>
  <c r="S99" i="18"/>
  <c r="S92" i="18"/>
  <c r="S101" i="18"/>
  <c r="S114" i="18"/>
  <c r="S82" i="18"/>
  <c r="S100" i="18"/>
  <c r="S95" i="18"/>
  <c r="S96" i="18"/>
  <c r="S86" i="18"/>
  <c r="AN183" i="1" s="1"/>
  <c r="S102" i="18"/>
  <c r="S107" i="18"/>
  <c r="S185" i="18" s="1"/>
  <c r="S81" i="18"/>
  <c r="S105" i="18"/>
  <c r="S183" i="18" s="1"/>
  <c r="S97" i="18"/>
  <c r="S104" i="18"/>
  <c r="S182" i="18" s="1"/>
  <c r="S91" i="18"/>
  <c r="S88" i="18"/>
  <c r="AR183" i="1" s="1"/>
  <c r="CU322" i="6"/>
  <c r="DM322" i="6"/>
  <c r="CI322" i="6"/>
  <c r="CO322" i="6"/>
  <c r="BK322" i="6"/>
  <c r="FX322" i="6"/>
  <c r="AY322" i="6"/>
  <c r="EZ322" i="6"/>
  <c r="FR322" i="6"/>
  <c r="DD322" i="6"/>
  <c r="FF322" i="6"/>
  <c r="CF322" i="6"/>
  <c r="GJ322" i="6"/>
  <c r="DV322" i="6"/>
  <c r="DP322" i="6"/>
  <c r="DJ322" i="6"/>
  <c r="BT322" i="6"/>
  <c r="CX322" i="6"/>
  <c r="EW322" i="6"/>
  <c r="GA322" i="6"/>
  <c r="CL322" i="6"/>
  <c r="FL322" i="6"/>
  <c r="AS322" i="6"/>
  <c r="EQ322" i="6"/>
  <c r="BB322" i="6"/>
  <c r="FU322" i="6"/>
  <c r="AC88" i="18"/>
  <c r="AR193" i="1" s="1"/>
  <c r="AC87" i="18"/>
  <c r="AP193" i="1" s="1"/>
  <c r="AA84" i="19"/>
  <c r="AI96" i="18"/>
  <c r="AI112" i="18"/>
  <c r="Y30" i="19"/>
  <c r="Q32" i="19"/>
  <c r="FF326" i="6"/>
  <c r="BQ326" i="6"/>
  <c r="AF82" i="18"/>
  <c r="AF196" i="1" s="1"/>
  <c r="AF113" i="18"/>
  <c r="AF180" i="18" s="1"/>
  <c r="N175" i="18"/>
  <c r="Q528" i="19"/>
  <c r="AA528" i="19"/>
  <c r="AC528" i="19"/>
  <c r="W528" i="19"/>
  <c r="U528" i="19"/>
  <c r="Y528" i="19"/>
  <c r="M528" i="19"/>
  <c r="M533" i="19" s="1"/>
  <c r="O152" i="1"/>
  <c r="E134" i="6"/>
  <c r="AV154" i="1"/>
  <c r="AC115" i="18"/>
  <c r="AC118" i="18"/>
  <c r="AC83" i="18"/>
  <c r="AH193" i="1" s="1"/>
  <c r="G84" i="19"/>
  <c r="G92" i="19" s="1"/>
  <c r="W30" i="19"/>
  <c r="W41" i="19" s="1"/>
  <c r="U32" i="19"/>
  <c r="AF95" i="18"/>
  <c r="AF93" i="18"/>
  <c r="AF107" i="18"/>
  <c r="AF185" i="18" s="1"/>
  <c r="AI87" i="18"/>
  <c r="AP199" i="1" s="1"/>
  <c r="AJ130" i="18"/>
  <c r="Q130" i="18"/>
  <c r="G179" i="19"/>
  <c r="G190" i="19" s="1"/>
  <c r="U179" i="19"/>
  <c r="U190" i="19" s="1"/>
  <c r="AA179" i="19"/>
  <c r="AA190" i="19" s="1"/>
  <c r="M179" i="19"/>
  <c r="M190" i="19" s="1"/>
  <c r="C190" i="19"/>
  <c r="AI92" i="18"/>
  <c r="U30" i="19"/>
  <c r="U41" i="19" s="1"/>
  <c r="W32" i="19"/>
  <c r="AY326" i="6"/>
  <c r="CO326" i="6"/>
  <c r="AF94" i="18"/>
  <c r="AF119" i="18"/>
  <c r="N172" i="18"/>
  <c r="N170" i="18"/>
  <c r="N176" i="18"/>
  <c r="N171" i="18"/>
  <c r="N177" i="18"/>
  <c r="AL154" i="1"/>
  <c r="T181" i="18"/>
  <c r="T187" i="18"/>
  <c r="AE178" i="18"/>
  <c r="AE168" i="18"/>
  <c r="BF151" i="18"/>
  <c r="M381" i="19"/>
  <c r="Y381" i="19"/>
  <c r="U381" i="19"/>
  <c r="BI308" i="6"/>
  <c r="AM23" i="19"/>
  <c r="AM74" i="19"/>
  <c r="T182" i="18"/>
  <c r="T189" i="18"/>
  <c r="T183" i="18"/>
  <c r="AE184" i="18"/>
  <c r="AF80" i="18"/>
  <c r="DK311" i="6" s="1"/>
  <c r="AF108" i="18"/>
  <c r="AF186" i="18" s="1"/>
  <c r="AF103" i="18"/>
  <c r="AF181" i="18" s="1"/>
  <c r="AF106" i="18"/>
  <c r="AF184" i="18" s="1"/>
  <c r="AF124" i="18"/>
  <c r="AF116" i="18"/>
  <c r="AF92" i="18"/>
  <c r="AI88" i="18"/>
  <c r="AR199" i="1" s="1"/>
  <c r="AI93" i="18"/>
  <c r="AI109" i="18"/>
  <c r="BH75" i="19"/>
  <c r="AI79" i="18"/>
  <c r="AI83" i="18"/>
  <c r="AH199" i="1" s="1"/>
  <c r="BG24" i="19"/>
  <c r="AK23" i="19"/>
  <c r="BF148" i="18"/>
  <c r="K84" i="19"/>
  <c r="K92" i="19" s="1"/>
  <c r="G26" i="17"/>
  <c r="AE170" i="18"/>
  <c r="AI111" i="18"/>
  <c r="AI189" i="18" s="1"/>
  <c r="M32" i="19"/>
  <c r="M41" i="19" s="1"/>
  <c r="BZ326" i="6"/>
  <c r="FO326" i="6"/>
  <c r="EW326" i="6"/>
  <c r="AF91" i="18"/>
  <c r="AF83" i="18"/>
  <c r="AH196" i="1" s="1"/>
  <c r="AI110" i="18"/>
  <c r="BF152" i="18"/>
  <c r="M173" i="18"/>
  <c r="M168" i="18"/>
  <c r="W530" i="19"/>
  <c r="O530" i="19"/>
  <c r="U530" i="19"/>
  <c r="T188" i="18"/>
  <c r="S378" i="19"/>
  <c r="BF154" i="18"/>
  <c r="AA168" i="18"/>
  <c r="AA175" i="18"/>
  <c r="AA176" i="18"/>
  <c r="AA174" i="18"/>
  <c r="AA172" i="18"/>
  <c r="AA170" i="18"/>
  <c r="AE169" i="18"/>
  <c r="K32" i="19"/>
  <c r="Q378" i="19"/>
  <c r="Q386" i="19" s="1"/>
  <c r="AS326" i="6"/>
  <c r="BH326" i="6"/>
  <c r="GG326" i="6"/>
  <c r="AF102" i="18"/>
  <c r="AF99" i="18"/>
  <c r="AI124" i="18"/>
  <c r="M169" i="18"/>
  <c r="BF127" i="18"/>
  <c r="AA573" i="19"/>
  <c r="O578" i="19"/>
  <c r="AC578" i="19"/>
  <c r="W578" i="19"/>
  <c r="U578" i="19"/>
  <c r="AT130" i="18"/>
  <c r="W376" i="19"/>
  <c r="W386" i="19" s="1"/>
  <c r="AA376" i="19"/>
  <c r="AA386" i="19" s="1"/>
  <c r="AD78" i="18"/>
  <c r="BC24" i="19" s="1"/>
  <c r="AE87" i="18"/>
  <c r="AP195" i="1" s="1"/>
  <c r="AE84" i="18"/>
  <c r="AJ195" i="1" s="1"/>
  <c r="AE90" i="18"/>
  <c r="AV195" i="1" s="1"/>
  <c r="AE95" i="18"/>
  <c r="AE85" i="18"/>
  <c r="AL195" i="1" s="1"/>
  <c r="AE123" i="18"/>
  <c r="AE112" i="18"/>
  <c r="AE190" i="18" s="1"/>
  <c r="AE108" i="18"/>
  <c r="AE186" i="18" s="1"/>
  <c r="AE93" i="18"/>
  <c r="AE105" i="18"/>
  <c r="AE120" i="18"/>
  <c r="AE118" i="18"/>
  <c r="AE109" i="18"/>
  <c r="AE187" i="18" s="1"/>
  <c r="AE100" i="18"/>
  <c r="AE114" i="18"/>
  <c r="AE86" i="18"/>
  <c r="AN195" i="1" s="1"/>
  <c r="AE101" i="18"/>
  <c r="AE92" i="18"/>
  <c r="AE88" i="18"/>
  <c r="AR195" i="1" s="1"/>
  <c r="O98" i="18"/>
  <c r="O173" i="18"/>
  <c r="Y229" i="19"/>
  <c r="Y239" i="19" s="1"/>
  <c r="AD124" i="18"/>
  <c r="AD188" i="18" s="1"/>
  <c r="AV112" i="18"/>
  <c r="AV190" i="18" s="1"/>
  <c r="AV123" i="18"/>
  <c r="AV116" i="18"/>
  <c r="AV109" i="18"/>
  <c r="AV187" i="18" s="1"/>
  <c r="AV114" i="18"/>
  <c r="AV119" i="18"/>
  <c r="AV79" i="18"/>
  <c r="AV93" i="18"/>
  <c r="AV80" i="18"/>
  <c r="AV103" i="18"/>
  <c r="AV181" i="18" s="1"/>
  <c r="AM106" i="18"/>
  <c r="AM184" i="18" s="1"/>
  <c r="AM78" i="18"/>
  <c r="BL24" i="19" s="1"/>
  <c r="AM123" i="18"/>
  <c r="AM89" i="18"/>
  <c r="AT203" i="1" s="1"/>
  <c r="AM80" i="18"/>
  <c r="AM109" i="18"/>
  <c r="AM187" i="18" s="1"/>
  <c r="AM107" i="18"/>
  <c r="AM185" i="18" s="1"/>
  <c r="BW25" i="19"/>
  <c r="C424" i="19"/>
  <c r="AI170" i="18"/>
  <c r="AN74" i="19"/>
  <c r="P170" i="18"/>
  <c r="O90" i="18"/>
  <c r="K234" i="19"/>
  <c r="K239" i="19" s="1"/>
  <c r="Q433" i="19"/>
  <c r="K333" i="19"/>
  <c r="K337" i="19" s="1"/>
  <c r="N120" i="18"/>
  <c r="Y171" i="18"/>
  <c r="X86" i="18"/>
  <c r="AN188" i="1" s="1"/>
  <c r="Q283" i="19"/>
  <c r="Q288" i="19" s="1"/>
  <c r="AP175" i="18"/>
  <c r="BC170" i="18"/>
  <c r="AM186" i="18"/>
  <c r="DN308" i="6"/>
  <c r="DM307" i="6"/>
  <c r="O110" i="18"/>
  <c r="O188" i="18" s="1"/>
  <c r="BO306" i="6"/>
  <c r="O93" i="18"/>
  <c r="AC579" i="19"/>
  <c r="W433" i="19"/>
  <c r="G527" i="19"/>
  <c r="G533" i="19" s="1"/>
  <c r="AP174" i="18"/>
  <c r="AE102" i="18"/>
  <c r="AB195" i="1" s="1"/>
  <c r="V148" i="18"/>
  <c r="V153" i="18"/>
  <c r="V127" i="18"/>
  <c r="V128" i="18"/>
  <c r="AU125" i="19" s="1"/>
  <c r="V125" i="18"/>
  <c r="V68" i="18"/>
  <c r="V126" i="18"/>
  <c r="V144" i="18"/>
  <c r="V154" i="18"/>
  <c r="V145" i="18"/>
  <c r="V150" i="18"/>
  <c r="AL97" i="18"/>
  <c r="AL96" i="18"/>
  <c r="AL82" i="18"/>
  <c r="AF202" i="1" s="1"/>
  <c r="AL85" i="18"/>
  <c r="AL202" i="1" s="1"/>
  <c r="AL86" i="18"/>
  <c r="AN202" i="1" s="1"/>
  <c r="AL91" i="18"/>
  <c r="AB202" i="1" s="1"/>
  <c r="AL88" i="18"/>
  <c r="AR202" i="1" s="1"/>
  <c r="AL79" i="18"/>
  <c r="AL124" i="18"/>
  <c r="AL181" i="18" s="1"/>
  <c r="AL118" i="18"/>
  <c r="AL120" i="18"/>
  <c r="AL121" i="18"/>
  <c r="BK124" i="19" s="1"/>
  <c r="AL110" i="18"/>
  <c r="AL113" i="18"/>
  <c r="AL180" i="18" s="1"/>
  <c r="AL92" i="18"/>
  <c r="AL100" i="18"/>
  <c r="AD112" i="18"/>
  <c r="AD190" i="18" s="1"/>
  <c r="O96" i="18"/>
  <c r="AP169" i="18"/>
  <c r="BC169" i="18"/>
  <c r="AJ182" i="18"/>
  <c r="AP111" i="18"/>
  <c r="AP189" i="18" s="1"/>
  <c r="AP104" i="18"/>
  <c r="AP182" i="18" s="1"/>
  <c r="AP84" i="18"/>
  <c r="AJ206" i="1" s="1"/>
  <c r="AP78" i="18"/>
  <c r="BO24" i="19" s="1"/>
  <c r="AP80" i="18"/>
  <c r="AP118" i="18"/>
  <c r="AP88" i="18"/>
  <c r="AR206" i="1" s="1"/>
  <c r="AP79" i="18"/>
  <c r="AP90" i="18"/>
  <c r="AV206" i="1" s="1"/>
  <c r="AE117" i="18"/>
  <c r="BC77" i="18"/>
  <c r="O112" i="18"/>
  <c r="O190" i="18" s="1"/>
  <c r="N101" i="18"/>
  <c r="P174" i="18"/>
  <c r="O94" i="18"/>
  <c r="Q232" i="19"/>
  <c r="Q239" i="19" s="1"/>
  <c r="M332" i="19"/>
  <c r="M337" i="19" s="1"/>
  <c r="G229" i="19"/>
  <c r="G239" i="19" s="1"/>
  <c r="O172" i="18"/>
  <c r="Y178" i="18"/>
  <c r="BC172" i="18"/>
  <c r="AV183" i="18"/>
  <c r="AE122" i="18"/>
  <c r="BD125" i="19" s="1"/>
  <c r="BB170" i="18"/>
  <c r="BB178" i="18"/>
  <c r="BB176" i="18"/>
  <c r="CA23" i="19"/>
  <c r="BB77" i="18"/>
  <c r="AS118" i="18"/>
  <c r="AS93" i="18"/>
  <c r="AS103" i="18"/>
  <c r="AS181" i="18" s="1"/>
  <c r="AS96" i="18"/>
  <c r="AS114" i="18"/>
  <c r="AS85" i="18"/>
  <c r="AL209" i="1" s="1"/>
  <c r="AS88" i="18"/>
  <c r="AR209" i="1" s="1"/>
  <c r="AS84" i="18"/>
  <c r="AJ209" i="1" s="1"/>
  <c r="AS83" i="18"/>
  <c r="AH209" i="1" s="1"/>
  <c r="AS86" i="18"/>
  <c r="AN209" i="1" s="1"/>
  <c r="AS104" i="18"/>
  <c r="AS182" i="18" s="1"/>
  <c r="AS112" i="18"/>
  <c r="AS190" i="18" s="1"/>
  <c r="AS80" i="18"/>
  <c r="AS120" i="18"/>
  <c r="AS106" i="18"/>
  <c r="AS184" i="18" s="1"/>
  <c r="AS117" i="18"/>
  <c r="AS123" i="18"/>
  <c r="AS107" i="18"/>
  <c r="AS185" i="18" s="1"/>
  <c r="AS119" i="18"/>
  <c r="BC178" i="18"/>
  <c r="AC330" i="19"/>
  <c r="AC337" i="19" s="1"/>
  <c r="M119" i="18"/>
  <c r="X123" i="18"/>
  <c r="BA171" i="18"/>
  <c r="AJ120" i="18"/>
  <c r="AJ80" i="18"/>
  <c r="BI24" i="19" s="1"/>
  <c r="AJ118" i="18"/>
  <c r="AJ113" i="18"/>
  <c r="AJ180" i="18" s="1"/>
  <c r="AJ85" i="18"/>
  <c r="AL200" i="1" s="1"/>
  <c r="AJ99" i="18"/>
  <c r="AJ92" i="18"/>
  <c r="AJ122" i="18"/>
  <c r="BI125" i="19" s="1"/>
  <c r="AJ93" i="18"/>
  <c r="AJ121" i="18"/>
  <c r="BI124" i="19" s="1"/>
  <c r="AJ96" i="18"/>
  <c r="AJ123" i="18"/>
  <c r="AJ86" i="18"/>
  <c r="AN200" i="1" s="1"/>
  <c r="AJ90" i="18"/>
  <c r="AV200" i="1" s="1"/>
  <c r="AJ79" i="18"/>
  <c r="AJ110" i="18"/>
  <c r="AJ188" i="18" s="1"/>
  <c r="O117" i="18"/>
  <c r="O85" i="18"/>
  <c r="AL179" i="1" s="1"/>
  <c r="S384" i="19"/>
  <c r="AD92" i="18"/>
  <c r="AB190" i="18"/>
  <c r="AB182" i="18"/>
  <c r="AL184" i="18"/>
  <c r="U154" i="18"/>
  <c r="U178" i="18"/>
  <c r="U169" i="18"/>
  <c r="U145" i="18"/>
  <c r="AH154" i="18"/>
  <c r="AH151" i="18"/>
  <c r="AH146" i="18"/>
  <c r="AH126" i="18"/>
  <c r="AH147" i="18"/>
  <c r="AH148" i="18"/>
  <c r="AH150" i="18"/>
  <c r="AD96" i="18"/>
  <c r="O178" i="18"/>
  <c r="O97" i="18"/>
  <c r="C239" i="19"/>
  <c r="W332" i="19"/>
  <c r="W337" i="19" s="1"/>
  <c r="Y483" i="19"/>
  <c r="Y484" i="19" s="1"/>
  <c r="M118" i="18"/>
  <c r="BB172" i="18"/>
  <c r="V149" i="18"/>
  <c r="Z73" i="18"/>
  <c r="Z77" i="18"/>
  <c r="AD87" i="18"/>
  <c r="AP194" i="1" s="1"/>
  <c r="AD122" i="18"/>
  <c r="BC125" i="19" s="1"/>
  <c r="AD123" i="18"/>
  <c r="Y78" i="18"/>
  <c r="AX24" i="19" s="1"/>
  <c r="Y79" i="18"/>
  <c r="Y105" i="18"/>
  <c r="Y183" i="18" s="1"/>
  <c r="Y80" i="18"/>
  <c r="Y110" i="18"/>
  <c r="Y188" i="18" s="1"/>
  <c r="Y104" i="18"/>
  <c r="Y182" i="18" s="1"/>
  <c r="Y83" i="18"/>
  <c r="AH189" i="1" s="1"/>
  <c r="Y121" i="18"/>
  <c r="AX124" i="19" s="1"/>
  <c r="Y109" i="18"/>
  <c r="Y187" i="18" s="1"/>
  <c r="Y90" i="18"/>
  <c r="AV189" i="1" s="1"/>
  <c r="Y103" i="18"/>
  <c r="Y181" i="18" s="1"/>
  <c r="Y106" i="18"/>
  <c r="Y184" i="18" s="1"/>
  <c r="Y88" i="18"/>
  <c r="AR189" i="1" s="1"/>
  <c r="Y101" i="18"/>
  <c r="N85" i="18"/>
  <c r="AL178" i="1" s="1"/>
  <c r="O169" i="18"/>
  <c r="O86" i="18"/>
  <c r="AB180" i="1"/>
  <c r="M109" i="18"/>
  <c r="M187" i="18" s="1"/>
  <c r="AC483" i="19"/>
  <c r="AC484" i="19" s="1"/>
  <c r="AC382" i="19"/>
  <c r="G278" i="19"/>
  <c r="G288" i="19" s="1"/>
  <c r="N92" i="18"/>
  <c r="W188" i="18"/>
  <c r="AB183" i="18"/>
  <c r="AE121" i="18"/>
  <c r="BD124" i="19" s="1"/>
  <c r="AC130" i="18"/>
  <c r="ER312" i="6"/>
  <c r="ER314" i="6" s="1"/>
  <c r="ER308" i="6"/>
  <c r="EQ313" i="6"/>
  <c r="C574" i="19"/>
  <c r="O108" i="18"/>
  <c r="O186" i="18" s="1"/>
  <c r="O171" i="18"/>
  <c r="O87" i="18"/>
  <c r="AP179" i="1" s="1"/>
  <c r="O102" i="18"/>
  <c r="AB179" i="1" s="1"/>
  <c r="Q576" i="19"/>
  <c r="Y382" i="19"/>
  <c r="M113" i="18"/>
  <c r="M180" i="18" s="1"/>
  <c r="AP171" i="18"/>
  <c r="AP172" i="18"/>
  <c r="AP168" i="18"/>
  <c r="AP178" i="18"/>
  <c r="AE110" i="18"/>
  <c r="AH206" i="1"/>
  <c r="AD94" i="18"/>
  <c r="AE124" i="18"/>
  <c r="AE185" i="18" s="1"/>
  <c r="AD108" i="18"/>
  <c r="AD186" i="18" s="1"/>
  <c r="N110" i="18"/>
  <c r="N188" i="18" s="1"/>
  <c r="O176" i="18"/>
  <c r="O89" i="18"/>
  <c r="O88" i="18"/>
  <c r="O483" i="19"/>
  <c r="M108" i="18"/>
  <c r="M186" i="18" s="1"/>
  <c r="X96" i="18"/>
  <c r="AD79" i="18"/>
  <c r="X113" i="18"/>
  <c r="X180" i="18" s="1"/>
  <c r="AZ181" i="18"/>
  <c r="BB173" i="18"/>
  <c r="AS81" i="18"/>
  <c r="AD209" i="1" s="1"/>
  <c r="BZ24" i="19"/>
  <c r="V129" i="18"/>
  <c r="V146" i="18"/>
  <c r="AH145" i="18"/>
  <c r="AG77" i="18"/>
  <c r="O121" i="18"/>
  <c r="N80" i="18"/>
  <c r="Q483" i="19"/>
  <c r="Q484" i="19" s="1"/>
  <c r="AS100" i="18"/>
  <c r="B101" i="18"/>
  <c r="B123" i="18"/>
  <c r="X118" i="18"/>
  <c r="X112" i="18"/>
  <c r="X190" i="18" s="1"/>
  <c r="AP50" i="1"/>
  <c r="AP154" i="1" s="1"/>
  <c r="AD91" i="18"/>
  <c r="AB194" i="1" s="1"/>
  <c r="AE97" i="18"/>
  <c r="V152" i="18"/>
  <c r="AH149" i="18"/>
  <c r="W89" i="18"/>
  <c r="AT187" i="1" s="1"/>
  <c r="W78" i="18"/>
  <c r="AV24" i="19" s="1"/>
  <c r="M78" i="18"/>
  <c r="BF311" i="6" s="1"/>
  <c r="X109" i="18"/>
  <c r="X187" i="18" s="1"/>
  <c r="AL50" i="1"/>
  <c r="AD86" i="18"/>
  <c r="AN194" i="1" s="1"/>
  <c r="AJ109" i="18"/>
  <c r="AJ187" i="18" s="1"/>
  <c r="FY306" i="6"/>
  <c r="AN80" i="18"/>
  <c r="AN112" i="18"/>
  <c r="AN92" i="18"/>
  <c r="BM75" i="19"/>
  <c r="AN94" i="18"/>
  <c r="AN124" i="18"/>
  <c r="AN181" i="18" s="1"/>
  <c r="AN123" i="18"/>
  <c r="AN95" i="18"/>
  <c r="AN99" i="18"/>
  <c r="AN107" i="18"/>
  <c r="AN109" i="18"/>
  <c r="AN101" i="18"/>
  <c r="AN91" i="18"/>
  <c r="AB204" i="1" s="1"/>
  <c r="AN120" i="18"/>
  <c r="AN81" i="18"/>
  <c r="AD204" i="1" s="1"/>
  <c r="AN108" i="18"/>
  <c r="AN84" i="18"/>
  <c r="AJ204" i="1" s="1"/>
  <c r="AN115" i="18"/>
  <c r="AN106" i="18"/>
  <c r="AN116" i="18"/>
  <c r="AN79" i="18"/>
  <c r="AN104" i="18"/>
  <c r="AN114" i="18"/>
  <c r="U112" i="18"/>
  <c r="U190" i="18" s="1"/>
  <c r="AY119" i="18"/>
  <c r="AH116" i="18"/>
  <c r="B111" i="18"/>
  <c r="AH107" i="18"/>
  <c r="AH185" i="18" s="1"/>
  <c r="AB114" i="18"/>
  <c r="L151" i="18"/>
  <c r="BA147" i="18"/>
  <c r="X126" i="18"/>
  <c r="AW124" i="19" s="1"/>
  <c r="AY154" i="18"/>
  <c r="AF172" i="18"/>
  <c r="BA68" i="18"/>
  <c r="AF175" i="18"/>
  <c r="AL178" i="18"/>
  <c r="X125" i="18"/>
  <c r="AZ97" i="18"/>
  <c r="AY100" i="18"/>
  <c r="AY83" i="18"/>
  <c r="AH215" i="1" s="1"/>
  <c r="AZ117" i="18"/>
  <c r="H66" i="6"/>
  <c r="AT297" i="6"/>
  <c r="AU267" i="6"/>
  <c r="E66" i="6"/>
  <c r="BU285" i="6"/>
  <c r="AW285" i="6"/>
  <c r="BR285" i="6"/>
  <c r="BO285" i="6"/>
  <c r="BX285" i="6"/>
  <c r="AT285" i="6"/>
  <c r="BI285" i="6"/>
  <c r="BC285" i="6"/>
  <c r="AZ285" i="6"/>
  <c r="BL285" i="6"/>
  <c r="BF285" i="6"/>
  <c r="O157" i="18" l="1"/>
  <c r="O165" i="18"/>
  <c r="P72" i="18"/>
  <c r="P31" i="18" s="1"/>
  <c r="O156" i="18"/>
  <c r="J157" i="18"/>
  <c r="AG159" i="18"/>
  <c r="AI162" i="18"/>
  <c r="J159" i="18"/>
  <c r="O159" i="18"/>
  <c r="O163" i="18"/>
  <c r="AI157" i="18"/>
  <c r="AI159" i="18"/>
  <c r="BC165" i="18"/>
  <c r="O158" i="18"/>
  <c r="AO162" i="18"/>
  <c r="AM162" i="18"/>
  <c r="AM165" i="18"/>
  <c r="AN159" i="18"/>
  <c r="J156" i="18"/>
  <c r="AN165" i="18"/>
  <c r="BL305" i="6"/>
  <c r="BL307" i="6" s="1"/>
  <c r="AV164" i="18"/>
  <c r="AV165" i="18"/>
  <c r="AN157" i="18"/>
  <c r="O166" i="18"/>
  <c r="EI305" i="6"/>
  <c r="EI307" i="6" s="1"/>
  <c r="AM160" i="18"/>
  <c r="O72" i="18"/>
  <c r="O31" i="18" s="1"/>
  <c r="AN156" i="18"/>
  <c r="AN158" i="18"/>
  <c r="AN161" i="18"/>
  <c r="P164" i="18"/>
  <c r="O160" i="18"/>
  <c r="AO160" i="18"/>
  <c r="AX157" i="18"/>
  <c r="AX160" i="18"/>
  <c r="AX166" i="18"/>
  <c r="BC157" i="18"/>
  <c r="AV159" i="18"/>
  <c r="M162" i="18"/>
  <c r="AX162" i="18"/>
  <c r="J165" i="18"/>
  <c r="J166" i="18"/>
  <c r="AV156" i="18"/>
  <c r="CP305" i="6"/>
  <c r="CP307" i="6" s="1"/>
  <c r="J72" i="18"/>
  <c r="J31" i="18" s="1"/>
  <c r="AX156" i="18"/>
  <c r="J163" i="18"/>
  <c r="AI164" i="18"/>
  <c r="Y161" i="18"/>
  <c r="O164" i="18"/>
  <c r="AO166" i="18"/>
  <c r="J164" i="18"/>
  <c r="FP305" i="6"/>
  <c r="FP307" i="6" s="1"/>
  <c r="AU162" i="18"/>
  <c r="AU124" i="19"/>
  <c r="AX72" i="18"/>
  <c r="AX31" i="18" s="1"/>
  <c r="AX164" i="18"/>
  <c r="AV161" i="18"/>
  <c r="GB305" i="6"/>
  <c r="GB307" i="6" s="1"/>
  <c r="M157" i="18"/>
  <c r="AV158" i="18"/>
  <c r="AY163" i="18"/>
  <c r="AG164" i="18"/>
  <c r="AB157" i="18"/>
  <c r="AV166" i="18"/>
  <c r="AG72" i="18"/>
  <c r="AG31" i="18" s="1"/>
  <c r="AO157" i="18"/>
  <c r="AV72" i="18"/>
  <c r="AV31" i="18" s="1"/>
  <c r="AX161" i="18"/>
  <c r="M160" i="18"/>
  <c r="AG161" i="18"/>
  <c r="Y163" i="18"/>
  <c r="M161" i="18"/>
  <c r="AX165" i="18"/>
  <c r="P159" i="18"/>
  <c r="AX159" i="18"/>
  <c r="AV160" i="18"/>
  <c r="AG163" i="18"/>
  <c r="AM158" i="18"/>
  <c r="AX163" i="18"/>
  <c r="AI160" i="18"/>
  <c r="AO161" i="18"/>
  <c r="AX158" i="18"/>
  <c r="AV157" i="18"/>
  <c r="BD164" i="18"/>
  <c r="K164" i="18"/>
  <c r="FG305" i="6"/>
  <c r="FG307" i="6" s="1"/>
  <c r="M163" i="18"/>
  <c r="AV163" i="18"/>
  <c r="BD163" i="18"/>
  <c r="AI72" i="18"/>
  <c r="AI31" i="18" s="1"/>
  <c r="T165" i="18"/>
  <c r="AM164" i="18"/>
  <c r="AG165" i="18"/>
  <c r="CJ305" i="6"/>
  <c r="CJ307" i="6" s="1"/>
  <c r="T156" i="18"/>
  <c r="AW72" i="18"/>
  <c r="AW31" i="18" s="1"/>
  <c r="Y160" i="18"/>
  <c r="GE305" i="6"/>
  <c r="GE307" i="6" s="1"/>
  <c r="AB158" i="18"/>
  <c r="AM159" i="18"/>
  <c r="AM157" i="18"/>
  <c r="AK160" i="18"/>
  <c r="AB156" i="18"/>
  <c r="T157" i="18"/>
  <c r="T166" i="18"/>
  <c r="BC166" i="18"/>
  <c r="AK163" i="18"/>
  <c r="EF305" i="6"/>
  <c r="EF307" i="6" s="1"/>
  <c r="AM156" i="18"/>
  <c r="AW165" i="18"/>
  <c r="AB162" i="18"/>
  <c r="K161" i="18"/>
  <c r="BD165" i="18"/>
  <c r="AG156" i="18"/>
  <c r="T164" i="18"/>
  <c r="T158" i="18"/>
  <c r="AB166" i="18"/>
  <c r="BD72" i="18"/>
  <c r="BD31" i="18" s="1"/>
  <c r="AS163" i="18"/>
  <c r="Y166" i="18"/>
  <c r="AI156" i="18"/>
  <c r="Y159" i="18"/>
  <c r="AM166" i="18"/>
  <c r="AY164" i="18"/>
  <c r="AW158" i="18"/>
  <c r="BD159" i="18"/>
  <c r="T72" i="18"/>
  <c r="T31" i="18" s="1"/>
  <c r="EL305" i="6"/>
  <c r="EL307" i="6" s="1"/>
  <c r="Y158" i="18"/>
  <c r="T162" i="18"/>
  <c r="AG166" i="18"/>
  <c r="Y164" i="18"/>
  <c r="AK156" i="18"/>
  <c r="AB159" i="18"/>
  <c r="AM163" i="18"/>
  <c r="Y165" i="18"/>
  <c r="T160" i="18"/>
  <c r="Y72" i="18"/>
  <c r="Y31" i="18" s="1"/>
  <c r="DN305" i="6"/>
  <c r="DN307" i="6" s="1"/>
  <c r="Y157" i="18"/>
  <c r="T163" i="18"/>
  <c r="BF305" i="6"/>
  <c r="BF307" i="6" s="1"/>
  <c r="AG158" i="18"/>
  <c r="R161" i="18"/>
  <c r="CY305" i="6"/>
  <c r="CY307" i="6" s="1"/>
  <c r="AG160" i="18"/>
  <c r="AB165" i="18"/>
  <c r="AS165" i="18"/>
  <c r="BC164" i="18"/>
  <c r="AG162" i="18"/>
  <c r="AM72" i="18"/>
  <c r="AM31" i="18" s="1"/>
  <c r="AW160" i="18"/>
  <c r="AD156" i="18"/>
  <c r="AD164" i="18"/>
  <c r="BC163" i="18"/>
  <c r="AD161" i="18"/>
  <c r="BC159" i="18"/>
  <c r="P161" i="18"/>
  <c r="BC162" i="18"/>
  <c r="AD160" i="18"/>
  <c r="DE305" i="6"/>
  <c r="DE307" i="6" s="1"/>
  <c r="AD157" i="18"/>
  <c r="BD166" i="18"/>
  <c r="P162" i="18"/>
  <c r="BC156" i="18"/>
  <c r="R159" i="18"/>
  <c r="AD72" i="18"/>
  <c r="AD31" i="18" s="1"/>
  <c r="X130" i="18"/>
  <c r="X165" i="18" s="1"/>
  <c r="AO156" i="18"/>
  <c r="AY157" i="18"/>
  <c r="AO72" i="18"/>
  <c r="AO31" i="18" s="1"/>
  <c r="AD165" i="18"/>
  <c r="P156" i="18"/>
  <c r="M158" i="18"/>
  <c r="M159" i="18"/>
  <c r="BC161" i="18"/>
  <c r="AY161" i="18"/>
  <c r="AW156" i="18"/>
  <c r="M156" i="18"/>
  <c r="M166" i="18"/>
  <c r="AU166" i="18"/>
  <c r="AZ305" i="6"/>
  <c r="AZ307" i="6" s="1"/>
  <c r="BC158" i="18"/>
  <c r="AY166" i="18"/>
  <c r="M72" i="18"/>
  <c r="M31" i="18" s="1"/>
  <c r="AD158" i="18"/>
  <c r="M164" i="18"/>
  <c r="AD166" i="18"/>
  <c r="AB196" i="1"/>
  <c r="AO163" i="18"/>
  <c r="AO164" i="18"/>
  <c r="R162" i="18"/>
  <c r="R163" i="18"/>
  <c r="R160" i="18"/>
  <c r="K166" i="18"/>
  <c r="R72" i="18"/>
  <c r="R31" i="18" s="1"/>
  <c r="R165" i="18"/>
  <c r="K162" i="18"/>
  <c r="AD163" i="18"/>
  <c r="BD160" i="18"/>
  <c r="AO159" i="18"/>
  <c r="AK162" i="18"/>
  <c r="BE158" i="18"/>
  <c r="AO165" i="18"/>
  <c r="W165" i="18"/>
  <c r="I171" i="18"/>
  <c r="I175" i="18"/>
  <c r="I170" i="18"/>
  <c r="I176" i="18"/>
  <c r="I173" i="18"/>
  <c r="I168" i="18"/>
  <c r="I130" i="18"/>
  <c r="I166" i="18" s="1"/>
  <c r="AT313" i="6"/>
  <c r="E18" i="6" s="1"/>
  <c r="J18" i="6" s="1"/>
  <c r="AH125" i="19"/>
  <c r="I172" i="18"/>
  <c r="I178" i="18"/>
  <c r="I177" i="18"/>
  <c r="I174" i="18"/>
  <c r="AH124" i="19"/>
  <c r="J14" i="6"/>
  <c r="AT314" i="6"/>
  <c r="E19" i="6" s="1"/>
  <c r="J19" i="6" s="1"/>
  <c r="AY158" i="18"/>
  <c r="K72" i="18"/>
  <c r="K31" i="18" s="1"/>
  <c r="AY160" i="18"/>
  <c r="BD158" i="18"/>
  <c r="AY156" i="18"/>
  <c r="AR158" i="18"/>
  <c r="AW166" i="18"/>
  <c r="BO305" i="6"/>
  <c r="BO307" i="6" s="1"/>
  <c r="P158" i="18"/>
  <c r="AY159" i="18"/>
  <c r="AD162" i="18"/>
  <c r="BE164" i="18"/>
  <c r="AY165" i="18"/>
  <c r="BE166" i="18"/>
  <c r="AW159" i="18"/>
  <c r="K156" i="18"/>
  <c r="AU72" i="18"/>
  <c r="AU31" i="18" s="1"/>
  <c r="P157" i="18"/>
  <c r="AU164" i="18"/>
  <c r="K163" i="18"/>
  <c r="AU160" i="18"/>
  <c r="AU165" i="18"/>
  <c r="BD156" i="18"/>
  <c r="BD162" i="18"/>
  <c r="BD161" i="18"/>
  <c r="K158" i="18"/>
  <c r="AU156" i="18"/>
  <c r="AS158" i="18"/>
  <c r="K160" i="18"/>
  <c r="K157" i="18"/>
  <c r="BE161" i="18"/>
  <c r="AK159" i="18"/>
  <c r="K159" i="18"/>
  <c r="FJ305" i="6"/>
  <c r="FJ307" i="6" s="1"/>
  <c r="AS166" i="18"/>
  <c r="P165" i="18"/>
  <c r="BE165" i="18"/>
  <c r="AK164" i="18"/>
  <c r="AU157" i="18"/>
  <c r="AU159" i="18"/>
  <c r="AU163" i="18"/>
  <c r="AS157" i="18"/>
  <c r="AW162" i="18"/>
  <c r="W158" i="18"/>
  <c r="W166" i="18"/>
  <c r="W161" i="18"/>
  <c r="W162" i="18"/>
  <c r="W163" i="18"/>
  <c r="W157" i="18"/>
  <c r="W159" i="18"/>
  <c r="R166" i="18"/>
  <c r="P163" i="18"/>
  <c r="AR163" i="18"/>
  <c r="P160" i="18"/>
  <c r="AS161" i="18"/>
  <c r="R157" i="18"/>
  <c r="AZ158" i="18"/>
  <c r="AZ161" i="18"/>
  <c r="AZ165" i="18"/>
  <c r="AZ162" i="18"/>
  <c r="AK157" i="18"/>
  <c r="DZ305" i="6"/>
  <c r="DZ307" i="6" s="1"/>
  <c r="AK158" i="18"/>
  <c r="AK72" i="18"/>
  <c r="AK31" i="18" s="1"/>
  <c r="AK165" i="18"/>
  <c r="AZ160" i="18"/>
  <c r="AW164" i="18"/>
  <c r="AS72" i="18"/>
  <c r="AS31" i="18" s="1"/>
  <c r="AU158" i="18"/>
  <c r="AW161" i="18"/>
  <c r="AS156" i="18"/>
  <c r="AZ159" i="18"/>
  <c r="AK161" i="18"/>
  <c r="AW163" i="18"/>
  <c r="AZ156" i="18"/>
  <c r="FD305" i="6"/>
  <c r="FD307" i="6" s="1"/>
  <c r="AS160" i="18"/>
  <c r="W164" i="18"/>
  <c r="AR165" i="18"/>
  <c r="R156" i="18"/>
  <c r="BE72" i="18"/>
  <c r="BE31" i="18" s="1"/>
  <c r="AZ72" i="18"/>
  <c r="AZ31" i="18" s="1"/>
  <c r="R164" i="18"/>
  <c r="BE156" i="18"/>
  <c r="AZ157" i="18"/>
  <c r="BE160" i="18"/>
  <c r="BE157" i="18"/>
  <c r="BE163" i="18"/>
  <c r="R158" i="18"/>
  <c r="BE162" i="18"/>
  <c r="GH305" i="6"/>
  <c r="GH307" i="6" s="1"/>
  <c r="W156" i="18"/>
  <c r="AR164" i="18"/>
  <c r="AR166" i="18"/>
  <c r="AS164" i="18"/>
  <c r="FS305" i="6"/>
  <c r="FS307" i="6" s="1"/>
  <c r="AR162" i="18"/>
  <c r="AZ166" i="18"/>
  <c r="EX305" i="6"/>
  <c r="EX307" i="6" s="1"/>
  <c r="AZ164" i="18"/>
  <c r="W160" i="18"/>
  <c r="AR160" i="18"/>
  <c r="AS159" i="18"/>
  <c r="AT311" i="6"/>
  <c r="E15" i="6" s="1"/>
  <c r="J15" i="6" s="1"/>
  <c r="U157" i="18"/>
  <c r="U165" i="18"/>
  <c r="U164" i="18"/>
  <c r="U72" i="18"/>
  <c r="U31" i="18" s="1"/>
  <c r="U156" i="18"/>
  <c r="U161" i="18"/>
  <c r="U160" i="18"/>
  <c r="U163" i="18"/>
  <c r="U158" i="18"/>
  <c r="U166" i="18"/>
  <c r="U159" i="18"/>
  <c r="CD305" i="6"/>
  <c r="CD307" i="6" s="1"/>
  <c r="U162" i="18"/>
  <c r="BA162" i="18"/>
  <c r="BA161" i="18"/>
  <c r="BA160" i="18"/>
  <c r="BA157" i="18"/>
  <c r="BA159" i="18"/>
  <c r="BA163" i="18"/>
  <c r="BA165" i="18"/>
  <c r="BA164" i="18"/>
  <c r="BA158" i="18"/>
  <c r="BA166" i="18"/>
  <c r="BA156" i="18"/>
  <c r="FV305" i="6"/>
  <c r="L165" i="18"/>
  <c r="BC305" i="6"/>
  <c r="BC307" i="6" s="1"/>
  <c r="L163" i="18"/>
  <c r="L159" i="18"/>
  <c r="L156" i="18"/>
  <c r="L162" i="18"/>
  <c r="L72" i="18"/>
  <c r="L31" i="18" s="1"/>
  <c r="L164" i="18"/>
  <c r="CE124" i="19"/>
  <c r="L161" i="18"/>
  <c r="AE157" i="18"/>
  <c r="AE162" i="18"/>
  <c r="AE158" i="18"/>
  <c r="AE165" i="18"/>
  <c r="AE159" i="18"/>
  <c r="AE160" i="18"/>
  <c r="AE156" i="18"/>
  <c r="DH305" i="6"/>
  <c r="DH307" i="6" s="1"/>
  <c r="AE163" i="18"/>
  <c r="AE72" i="18"/>
  <c r="AE31" i="18" s="1"/>
  <c r="AE164" i="18"/>
  <c r="AE161" i="18"/>
  <c r="AE166" i="18"/>
  <c r="BB159" i="18"/>
  <c r="BB165" i="18"/>
  <c r="BB157" i="18"/>
  <c r="FY305" i="6"/>
  <c r="FY307" i="6" s="1"/>
  <c r="BB156" i="18"/>
  <c r="BB160" i="18"/>
  <c r="BB72" i="18"/>
  <c r="BB31" i="18" s="1"/>
  <c r="BB166" i="18"/>
  <c r="BB158" i="18"/>
  <c r="BB162" i="18"/>
  <c r="BB164" i="18"/>
  <c r="BB163" i="18"/>
  <c r="BB161" i="18"/>
  <c r="L157" i="18"/>
  <c r="L158" i="18"/>
  <c r="L160" i="18"/>
  <c r="N166" i="18"/>
  <c r="N158" i="18"/>
  <c r="N161" i="18"/>
  <c r="BI305" i="6"/>
  <c r="BI307" i="6" s="1"/>
  <c r="N163" i="18"/>
  <c r="N156" i="18"/>
  <c r="N165" i="18"/>
  <c r="N160" i="18"/>
  <c r="N157" i="18"/>
  <c r="N159" i="18"/>
  <c r="N72" i="18"/>
  <c r="N31" i="18" s="1"/>
  <c r="N162" i="18"/>
  <c r="N164" i="18"/>
  <c r="S165" i="18"/>
  <c r="S72" i="18"/>
  <c r="S31" i="18" s="1"/>
  <c r="S158" i="18"/>
  <c r="S157" i="18"/>
  <c r="S159" i="18"/>
  <c r="S162" i="18"/>
  <c r="S156" i="18"/>
  <c r="S160" i="18"/>
  <c r="S164" i="18"/>
  <c r="S166" i="18"/>
  <c r="S163" i="18"/>
  <c r="S161" i="18"/>
  <c r="BX305" i="6"/>
  <c r="BX307" i="6" s="1"/>
  <c r="AA158" i="18"/>
  <c r="AA161" i="18"/>
  <c r="AA156" i="18"/>
  <c r="AA159" i="18"/>
  <c r="AA157" i="18"/>
  <c r="AA163" i="18"/>
  <c r="AA162" i="18"/>
  <c r="AA72" i="18"/>
  <c r="AA31" i="18" s="1"/>
  <c r="AA166" i="18"/>
  <c r="CV305" i="6"/>
  <c r="CV307" i="6" s="1"/>
  <c r="AA160" i="18"/>
  <c r="AA165" i="18"/>
  <c r="AA164" i="18"/>
  <c r="L166" i="18"/>
  <c r="AP162" i="18"/>
  <c r="AP161" i="18"/>
  <c r="AP72" i="18"/>
  <c r="AP31" i="18" s="1"/>
  <c r="AP164" i="18"/>
  <c r="EO305" i="6"/>
  <c r="EO307" i="6" s="1"/>
  <c r="AP166" i="18"/>
  <c r="AP163" i="18"/>
  <c r="AP165" i="18"/>
  <c r="AP159" i="18"/>
  <c r="AP160" i="18"/>
  <c r="AP158" i="18"/>
  <c r="AP157" i="18"/>
  <c r="AP156" i="18"/>
  <c r="AR161" i="18"/>
  <c r="AR159" i="18"/>
  <c r="AR156" i="18"/>
  <c r="AR72" i="18"/>
  <c r="AR31" i="18" s="1"/>
  <c r="AR157" i="18"/>
  <c r="E117" i="6"/>
  <c r="E119" i="6"/>
  <c r="E115" i="6"/>
  <c r="E116" i="6"/>
  <c r="E118" i="6"/>
  <c r="E61" i="6"/>
  <c r="E113" i="6"/>
  <c r="H61" i="6"/>
  <c r="E123" i="6"/>
  <c r="E120" i="6"/>
  <c r="E121" i="6"/>
  <c r="E114" i="6"/>
  <c r="E122" i="6"/>
  <c r="AT179" i="1"/>
  <c r="BU24" i="19"/>
  <c r="FG311" i="6"/>
  <c r="BU75" i="19"/>
  <c r="I29" i="17"/>
  <c r="I23" i="17"/>
  <c r="I21" i="17"/>
  <c r="I26" i="17" s="1"/>
  <c r="I22" i="17"/>
  <c r="I32" i="17"/>
  <c r="AN184" i="18"/>
  <c r="AN183" i="18"/>
  <c r="AM24" i="19"/>
  <c r="BI311" i="6"/>
  <c r="AM75" i="19"/>
  <c r="AC158" i="18"/>
  <c r="AC161" i="18"/>
  <c r="DB305" i="6"/>
  <c r="DB307" i="6" s="1"/>
  <c r="AC160" i="18"/>
  <c r="AC156" i="18"/>
  <c r="AC165" i="18"/>
  <c r="AC163" i="18"/>
  <c r="AC162" i="18"/>
  <c r="AC157" i="18"/>
  <c r="AC164" i="18"/>
  <c r="AC72" i="18"/>
  <c r="AC31" i="18" s="1"/>
  <c r="AC166" i="18"/>
  <c r="AC159" i="18"/>
  <c r="AE181" i="18"/>
  <c r="AD183" i="1"/>
  <c r="AD184" i="18"/>
  <c r="BF130" i="18"/>
  <c r="BF72" i="18" s="1"/>
  <c r="BF31" i="18" s="1"/>
  <c r="AT189" i="18"/>
  <c r="BS24" i="19"/>
  <c r="AC92" i="19"/>
  <c r="AD183" i="18"/>
  <c r="AR75" i="19"/>
  <c r="BX311" i="6"/>
  <c r="AR24" i="19"/>
  <c r="AI183" i="18"/>
  <c r="Q92" i="19"/>
  <c r="AE189" i="18"/>
  <c r="AT186" i="18"/>
  <c r="AQ156" i="18"/>
  <c r="AQ161" i="18"/>
  <c r="AQ164" i="18"/>
  <c r="AQ72" i="18"/>
  <c r="AQ31" i="18" s="1"/>
  <c r="AQ166" i="18"/>
  <c r="AQ157" i="18"/>
  <c r="AQ162" i="18"/>
  <c r="AQ158" i="18"/>
  <c r="AQ160" i="18"/>
  <c r="AQ159" i="18"/>
  <c r="AQ165" i="18"/>
  <c r="AQ163" i="18"/>
  <c r="ER305" i="6"/>
  <c r="ER307" i="6" s="1"/>
  <c r="AU190" i="18"/>
  <c r="AT158" i="18"/>
  <c r="AT164" i="18"/>
  <c r="AT166" i="18"/>
  <c r="AT161" i="18"/>
  <c r="AT157" i="18"/>
  <c r="AT72" i="18"/>
  <c r="AT31" i="18" s="1"/>
  <c r="AT156" i="18"/>
  <c r="AT160" i="18"/>
  <c r="FA305" i="6"/>
  <c r="FA307" i="6" s="1"/>
  <c r="AT165" i="18"/>
  <c r="AT163" i="18"/>
  <c r="AT159" i="18"/>
  <c r="AT162" i="18"/>
  <c r="AI186" i="18"/>
  <c r="AI184" i="18"/>
  <c r="EC310" i="6"/>
  <c r="EC313" i="6" s="1"/>
  <c r="BK25" i="19"/>
  <c r="AV179" i="1"/>
  <c r="AN186" i="18"/>
  <c r="CP311" i="6"/>
  <c r="AX75" i="19"/>
  <c r="DT310" i="6"/>
  <c r="DT313" i="6" s="1"/>
  <c r="BH25" i="19"/>
  <c r="Y41" i="19"/>
  <c r="AI182" i="18"/>
  <c r="R152" i="1"/>
  <c r="E137" i="6"/>
  <c r="AC386" i="19"/>
  <c r="AN124" i="19"/>
  <c r="BA178" i="18"/>
  <c r="BA176" i="18"/>
  <c r="BA170" i="18"/>
  <c r="BA175" i="18"/>
  <c r="BA172" i="18"/>
  <c r="BA177" i="18"/>
  <c r="BA173" i="18"/>
  <c r="BA169" i="18"/>
  <c r="BA168" i="18"/>
  <c r="FV306" i="6"/>
  <c r="BA72" i="18"/>
  <c r="BA31" i="18" s="1"/>
  <c r="BA174" i="18"/>
  <c r="AE188" i="18"/>
  <c r="EO311" i="6"/>
  <c r="BO75" i="19"/>
  <c r="AI190" i="18"/>
  <c r="W533" i="19"/>
  <c r="AA41" i="19"/>
  <c r="AI187" i="18"/>
  <c r="AC533" i="19"/>
  <c r="BB94" i="18"/>
  <c r="BB108" i="18"/>
  <c r="BB93" i="18"/>
  <c r="BB114" i="18"/>
  <c r="BB88" i="18"/>
  <c r="AR218" i="1" s="1"/>
  <c r="BB123" i="18"/>
  <c r="BB80" i="18"/>
  <c r="FY311" i="6" s="1"/>
  <c r="BB122" i="18"/>
  <c r="CA125" i="19" s="1"/>
  <c r="BB97" i="18"/>
  <c r="BB79" i="18"/>
  <c r="BB106" i="18"/>
  <c r="BB107" i="18"/>
  <c r="BB120" i="18"/>
  <c r="BB113" i="18"/>
  <c r="BB180" i="18" s="1"/>
  <c r="BB101" i="18"/>
  <c r="BB78" i="18"/>
  <c r="BB84" i="18"/>
  <c r="AJ218" i="1" s="1"/>
  <c r="BB95" i="18"/>
  <c r="BB91" i="18"/>
  <c r="BB100" i="18"/>
  <c r="BB110" i="18"/>
  <c r="BB96" i="18"/>
  <c r="BB86" i="18"/>
  <c r="AN218" i="1" s="1"/>
  <c r="BB90" i="18"/>
  <c r="AV218" i="1" s="1"/>
  <c r="BB115" i="18"/>
  <c r="BB99" i="18"/>
  <c r="BB98" i="18"/>
  <c r="BB103" i="18"/>
  <c r="BB105" i="18"/>
  <c r="BB117" i="18"/>
  <c r="BB102" i="18"/>
  <c r="BB92" i="18"/>
  <c r="BB112" i="18"/>
  <c r="BB111" i="18"/>
  <c r="BB189" i="18" s="1"/>
  <c r="BB119" i="18"/>
  <c r="BB116" i="18"/>
  <c r="BB82" i="18"/>
  <c r="AF218" i="1" s="1"/>
  <c r="BB83" i="18"/>
  <c r="AH218" i="1" s="1"/>
  <c r="BB121" i="18"/>
  <c r="CA124" i="19" s="1"/>
  <c r="BB85" i="18"/>
  <c r="AL218" i="1" s="1"/>
  <c r="BB124" i="18"/>
  <c r="BB109" i="18"/>
  <c r="BB187" i="18" s="1"/>
  <c r="BB89" i="18"/>
  <c r="AT218" i="1" s="1"/>
  <c r="BB81" i="18"/>
  <c r="AD218" i="1" s="1"/>
  <c r="BB118" i="18"/>
  <c r="BB104" i="18"/>
  <c r="BB182" i="18" s="1"/>
  <c r="BB87" i="18"/>
  <c r="AP218" i="1" s="1"/>
  <c r="AL190" i="18"/>
  <c r="AL182" i="18"/>
  <c r="AL183" i="18"/>
  <c r="AL186" i="18"/>
  <c r="AG123" i="18"/>
  <c r="AG122" i="18"/>
  <c r="BF125" i="19" s="1"/>
  <c r="AG121" i="18"/>
  <c r="BF124" i="19" s="1"/>
  <c r="AG107" i="18"/>
  <c r="AG113" i="18"/>
  <c r="AG180" i="18" s="1"/>
  <c r="AG110" i="18"/>
  <c r="AG188" i="18" s="1"/>
  <c r="AG117" i="18"/>
  <c r="AG114" i="18"/>
  <c r="AG90" i="18"/>
  <c r="AV197" i="1" s="1"/>
  <c r="AG93" i="18"/>
  <c r="AG99" i="18"/>
  <c r="AG91" i="18"/>
  <c r="AG92" i="18"/>
  <c r="AG95" i="18"/>
  <c r="AG83" i="18"/>
  <c r="AH197" i="1" s="1"/>
  <c r="AG105" i="18"/>
  <c r="AG85" i="18"/>
  <c r="AL197" i="1" s="1"/>
  <c r="AG108" i="18"/>
  <c r="AG84" i="18"/>
  <c r="AJ197" i="1" s="1"/>
  <c r="AG94" i="18"/>
  <c r="AG79" i="18"/>
  <c r="AG98" i="18"/>
  <c r="AG97" i="18"/>
  <c r="AG86" i="18"/>
  <c r="AN197" i="1" s="1"/>
  <c r="AG87" i="18"/>
  <c r="AP197" i="1" s="1"/>
  <c r="AG104" i="18"/>
  <c r="AG82" i="18"/>
  <c r="AF197" i="1" s="1"/>
  <c r="AG81" i="18"/>
  <c r="AD197" i="1" s="1"/>
  <c r="AG124" i="18"/>
  <c r="AG115" i="18"/>
  <c r="AG119" i="18"/>
  <c r="AG118" i="18"/>
  <c r="AG116" i="18"/>
  <c r="AG101" i="18"/>
  <c r="AG88" i="18"/>
  <c r="AR197" i="1" s="1"/>
  <c r="AG106" i="18"/>
  <c r="AG103" i="18"/>
  <c r="AG96" i="18"/>
  <c r="AG78" i="18"/>
  <c r="AG109" i="18"/>
  <c r="AG120" i="18"/>
  <c r="AG80" i="18"/>
  <c r="DN311" i="6" s="1"/>
  <c r="AG100" i="18"/>
  <c r="AG111" i="18"/>
  <c r="AG189" i="18" s="1"/>
  <c r="AG89" i="18"/>
  <c r="AT197" i="1" s="1"/>
  <c r="AG102" i="18"/>
  <c r="AG112" i="18"/>
  <c r="AG190" i="18" s="1"/>
  <c r="AX25" i="19"/>
  <c r="CP310" i="6"/>
  <c r="CP313" i="6" s="1"/>
  <c r="BG124" i="19"/>
  <c r="AH130" i="18"/>
  <c r="AN188" i="18"/>
  <c r="AA92" i="19"/>
  <c r="W92" i="19"/>
  <c r="AI181" i="18"/>
  <c r="AL189" i="18"/>
  <c r="AC424" i="19"/>
  <c r="AC435" i="19" s="1"/>
  <c r="G424" i="19"/>
  <c r="G435" i="19" s="1"/>
  <c r="K424" i="19"/>
  <c r="K435" i="19" s="1"/>
  <c r="S424" i="19"/>
  <c r="S435" i="19" s="1"/>
  <c r="W424" i="19"/>
  <c r="W435" i="19" s="1"/>
  <c r="O424" i="19"/>
  <c r="O435" i="19" s="1"/>
  <c r="Y424" i="19"/>
  <c r="Y435" i="19" s="1"/>
  <c r="I424" i="19"/>
  <c r="I435" i="19" s="1"/>
  <c r="C435" i="19"/>
  <c r="M424" i="19"/>
  <c r="M435" i="19" s="1"/>
  <c r="AA424" i="19"/>
  <c r="AA435" i="19" s="1"/>
  <c r="Q424" i="19"/>
  <c r="Q435" i="19" s="1"/>
  <c r="U424" i="19"/>
  <c r="U435" i="19" s="1"/>
  <c r="AD185" i="18"/>
  <c r="AD189" i="18"/>
  <c r="AI188" i="18"/>
  <c r="I24" i="17"/>
  <c r="AR326" i="6"/>
  <c r="H65" i="6"/>
  <c r="E65" i="6"/>
  <c r="BS25" i="19"/>
  <c r="FA310" i="6"/>
  <c r="FA313" i="6" s="1"/>
  <c r="AT182" i="18"/>
  <c r="BI25" i="19"/>
  <c r="DW310" i="6"/>
  <c r="DW313" i="6" s="1"/>
  <c r="BO25" i="19"/>
  <c r="EO310" i="6"/>
  <c r="EO313" i="6" s="1"/>
  <c r="BR75" i="19"/>
  <c r="EX311" i="6"/>
  <c r="BE75" i="19"/>
  <c r="S582" i="19"/>
  <c r="Q41" i="19"/>
  <c r="AT183" i="18"/>
  <c r="AT190" i="18"/>
  <c r="AB210" i="1"/>
  <c r="AF183" i="1"/>
  <c r="AR25" i="19"/>
  <c r="BX310" i="6"/>
  <c r="BX313" i="6" s="1"/>
  <c r="AN185" i="18"/>
  <c r="CJ311" i="6"/>
  <c r="Y533" i="19"/>
  <c r="K41" i="19"/>
  <c r="AT185" i="18"/>
  <c r="AU184" i="18"/>
  <c r="AL24" i="19"/>
  <c r="E140" i="6"/>
  <c r="U152" i="1"/>
  <c r="Q582" i="19"/>
  <c r="AN187" i="18"/>
  <c r="AN179" i="1"/>
  <c r="Z80" i="18"/>
  <c r="E258" i="6" s="1"/>
  <c r="Z112" i="18"/>
  <c r="Z190" i="18" s="1"/>
  <c r="Z111" i="18"/>
  <c r="Z124" i="18"/>
  <c r="Z122" i="18"/>
  <c r="Z121" i="18"/>
  <c r="Z78" i="18"/>
  <c r="AY24" i="19" s="1"/>
  <c r="Z79" i="18"/>
  <c r="E256" i="6" s="1"/>
  <c r="Z99" i="18"/>
  <c r="Z114" i="18"/>
  <c r="E10" i="20" s="1"/>
  <c r="Z123" i="18"/>
  <c r="Z100" i="18"/>
  <c r="AY75" i="19"/>
  <c r="Z93" i="18"/>
  <c r="Z83" i="18"/>
  <c r="AH190" i="1" s="1"/>
  <c r="Z110" i="18"/>
  <c r="Z188" i="18" s="1"/>
  <c r="Z120" i="18"/>
  <c r="Z101" i="18"/>
  <c r="Z105" i="18"/>
  <c r="Z94" i="18"/>
  <c r="Z107" i="18"/>
  <c r="Z185" i="18" s="1"/>
  <c r="Z96" i="18"/>
  <c r="Z108" i="18"/>
  <c r="Z97" i="18"/>
  <c r="Z89" i="18"/>
  <c r="AT190" i="1" s="1"/>
  <c r="Z91" i="18"/>
  <c r="Z84" i="18"/>
  <c r="Z117" i="18"/>
  <c r="Z86" i="18"/>
  <c r="AN190" i="1" s="1"/>
  <c r="Z85" i="18"/>
  <c r="AL190" i="1" s="1"/>
  <c r="Z90" i="18"/>
  <c r="AV190" i="1" s="1"/>
  <c r="Z87" i="18"/>
  <c r="AP190" i="1" s="1"/>
  <c r="Z119" i="18"/>
  <c r="Z81" i="18"/>
  <c r="AD190" i="1" s="1"/>
  <c r="Z106" i="18"/>
  <c r="Z184" i="18" s="1"/>
  <c r="Z92" i="18"/>
  <c r="Z103" i="18"/>
  <c r="Z181" i="18" s="1"/>
  <c r="Z109" i="18"/>
  <c r="Z113" i="18"/>
  <c r="Z180" i="18" s="1"/>
  <c r="Z98" i="18"/>
  <c r="Z104" i="18"/>
  <c r="Z182" i="18" s="1"/>
  <c r="Z102" i="18"/>
  <c r="Z82" i="18"/>
  <c r="AF190" i="1" s="1"/>
  <c r="Z116" i="18"/>
  <c r="Z95" i="18"/>
  <c r="Z115" i="18"/>
  <c r="Z88" i="18"/>
  <c r="AR190" i="1" s="1"/>
  <c r="Z118" i="18"/>
  <c r="EF311" i="6"/>
  <c r="BL75" i="19"/>
  <c r="AL185" i="18"/>
  <c r="K533" i="19"/>
  <c r="H11" i="6"/>
  <c r="AW307" i="6"/>
  <c r="H13" i="6" s="1"/>
  <c r="Q166" i="18"/>
  <c r="Q161" i="18"/>
  <c r="Q159" i="18"/>
  <c r="Q157" i="18"/>
  <c r="Q162" i="18"/>
  <c r="Q158" i="18"/>
  <c r="Q165" i="18"/>
  <c r="Q164" i="18"/>
  <c r="Q160" i="18"/>
  <c r="Q163" i="18"/>
  <c r="BR305" i="6"/>
  <c r="BR307" i="6" s="1"/>
  <c r="Q156" i="18"/>
  <c r="Q72" i="18"/>
  <c r="Q31" i="18" s="1"/>
  <c r="BC25" i="19"/>
  <c r="DE310" i="6"/>
  <c r="DE313" i="6" s="1"/>
  <c r="AY74" i="19"/>
  <c r="AY23" i="19"/>
  <c r="CS308" i="6"/>
  <c r="AN189" i="18"/>
  <c r="AF187" i="18"/>
  <c r="AF189" i="18"/>
  <c r="AF183" i="18"/>
  <c r="BE24" i="19"/>
  <c r="BF176" i="18"/>
  <c r="BF171" i="18"/>
  <c r="BF175" i="18"/>
  <c r="GK306" i="6"/>
  <c r="BF178" i="18"/>
  <c r="BF174" i="18"/>
  <c r="BF170" i="18"/>
  <c r="BF172" i="18"/>
  <c r="BF168" i="18"/>
  <c r="BF173" i="18"/>
  <c r="BF169" i="18"/>
  <c r="BF177" i="18"/>
  <c r="GK311" i="6"/>
  <c r="CE75" i="19"/>
  <c r="CE24" i="19"/>
  <c r="AD181" i="18"/>
  <c r="P152" i="1"/>
  <c r="E135" i="6"/>
  <c r="E141" i="6" s="1"/>
  <c r="U582" i="19"/>
  <c r="AU182" i="18"/>
  <c r="AU181" i="18"/>
  <c r="AU187" i="18"/>
  <c r="AA187" i="18"/>
  <c r="AU189" i="18"/>
  <c r="AU183" i="18"/>
  <c r="AB183" i="1"/>
  <c r="AT188" i="18"/>
  <c r="AT184" i="18"/>
  <c r="AD182" i="18"/>
  <c r="AJ158" i="18"/>
  <c r="AJ72" i="18"/>
  <c r="AJ31" i="18" s="1"/>
  <c r="AJ159" i="18"/>
  <c r="AJ163" i="18"/>
  <c r="AJ160" i="18"/>
  <c r="AJ164" i="18"/>
  <c r="DW305" i="6"/>
  <c r="DW307" i="6" s="1"/>
  <c r="AJ161" i="18"/>
  <c r="AJ157" i="18"/>
  <c r="AJ166" i="18"/>
  <c r="AJ165" i="18"/>
  <c r="AJ156" i="18"/>
  <c r="AJ162" i="18"/>
  <c r="BR24" i="19"/>
  <c r="AI185" i="18"/>
  <c r="AD187" i="18"/>
  <c r="AU186" i="18"/>
  <c r="M574" i="19"/>
  <c r="M582" i="19" s="1"/>
  <c r="I574" i="19"/>
  <c r="I582" i="19" s="1"/>
  <c r="O574" i="19"/>
  <c r="O582" i="19" s="1"/>
  <c r="Q574" i="19"/>
  <c r="AC574" i="19"/>
  <c r="AC582" i="19" s="1"/>
  <c r="U574" i="19"/>
  <c r="AA574" i="19"/>
  <c r="AA582" i="19" s="1"/>
  <c r="K574" i="19"/>
  <c r="Y574" i="19"/>
  <c r="Y582" i="19" s="1"/>
  <c r="S574" i="19"/>
  <c r="G574" i="19"/>
  <c r="G582" i="19" s="1"/>
  <c r="W574" i="19"/>
  <c r="W582" i="19" s="1"/>
  <c r="C582" i="19"/>
  <c r="V130" i="18"/>
  <c r="AL72" i="18"/>
  <c r="AL31" i="18" s="1"/>
  <c r="AL163" i="18"/>
  <c r="EC305" i="6"/>
  <c r="EC307" i="6" s="1"/>
  <c r="AL156" i="18"/>
  <c r="AL159" i="18"/>
  <c r="AL164" i="18"/>
  <c r="AL165" i="18"/>
  <c r="AL157" i="18"/>
  <c r="AL160" i="18"/>
  <c r="AL166" i="18"/>
  <c r="AL161" i="18"/>
  <c r="AL158" i="18"/>
  <c r="AL162" i="18"/>
  <c r="BS75" i="19"/>
  <c r="AN182" i="18"/>
  <c r="AN190" i="18"/>
  <c r="AL187" i="18"/>
  <c r="AL188" i="18"/>
  <c r="BM25" i="19"/>
  <c r="EI310" i="6"/>
  <c r="EI313" i="6" s="1"/>
  <c r="EI311" i="6"/>
  <c r="BM24" i="19"/>
  <c r="BC78" i="18"/>
  <c r="CB24" i="19" s="1"/>
  <c r="BC112" i="18"/>
  <c r="BC190" i="18" s="1"/>
  <c r="BC122" i="18"/>
  <c r="CB125" i="19" s="1"/>
  <c r="BC124" i="18"/>
  <c r="BC105" i="18"/>
  <c r="BC183" i="18" s="1"/>
  <c r="BC83" i="18"/>
  <c r="AH219" i="1" s="1"/>
  <c r="BC80" i="18"/>
  <c r="GB311" i="6" s="1"/>
  <c r="BC79" i="18"/>
  <c r="BC110" i="18"/>
  <c r="BC123" i="18"/>
  <c r="BC104" i="18"/>
  <c r="BC115" i="18"/>
  <c r="BC117" i="18"/>
  <c r="BC106" i="18"/>
  <c r="BC108" i="18"/>
  <c r="BC186" i="18" s="1"/>
  <c r="BC89" i="18"/>
  <c r="AT219" i="1" s="1"/>
  <c r="BC118" i="18"/>
  <c r="BC93" i="18"/>
  <c r="BC120" i="18"/>
  <c r="BC87" i="18"/>
  <c r="AP219" i="1" s="1"/>
  <c r="BC109" i="18"/>
  <c r="BC187" i="18" s="1"/>
  <c r="BC86" i="18"/>
  <c r="AN219" i="1" s="1"/>
  <c r="BC111" i="18"/>
  <c r="BC189" i="18" s="1"/>
  <c r="BC116" i="18"/>
  <c r="BC85" i="18"/>
  <c r="AL219" i="1" s="1"/>
  <c r="BC103" i="18"/>
  <c r="BC102" i="18"/>
  <c r="BC113" i="18"/>
  <c r="BC180" i="18" s="1"/>
  <c r="BC121" i="18"/>
  <c r="CB124" i="19" s="1"/>
  <c r="BC100" i="18"/>
  <c r="BC114" i="18"/>
  <c r="BC94" i="18"/>
  <c r="BC99" i="18"/>
  <c r="BC88" i="18"/>
  <c r="AR219" i="1" s="1"/>
  <c r="BC90" i="18"/>
  <c r="AV219" i="1" s="1"/>
  <c r="BC91" i="18"/>
  <c r="CB75" i="19"/>
  <c r="BC97" i="18"/>
  <c r="BC101" i="18"/>
  <c r="BC96" i="18"/>
  <c r="BC92" i="18"/>
  <c r="BC81" i="18"/>
  <c r="AD219" i="1" s="1"/>
  <c r="BC84" i="18"/>
  <c r="AJ219" i="1" s="1"/>
  <c r="BC82" i="18"/>
  <c r="AF219" i="1" s="1"/>
  <c r="BC98" i="18"/>
  <c r="BC107" i="18"/>
  <c r="BC119" i="18"/>
  <c r="BC95" i="18"/>
  <c r="FG310" i="6"/>
  <c r="FG313" i="6" s="1"/>
  <c r="BU25" i="19"/>
  <c r="S386" i="19"/>
  <c r="G386" i="19"/>
  <c r="AZ75" i="19"/>
  <c r="CV311" i="6"/>
  <c r="S92" i="19"/>
  <c r="DW311" i="6"/>
  <c r="BI75" i="19"/>
  <c r="AR179" i="1"/>
  <c r="V169" i="18"/>
  <c r="V170" i="18"/>
  <c r="V173" i="18"/>
  <c r="V174" i="18"/>
  <c r="V176" i="18"/>
  <c r="V168" i="18"/>
  <c r="V178" i="18"/>
  <c r="V175" i="18"/>
  <c r="V172" i="18"/>
  <c r="V171" i="18"/>
  <c r="V177" i="18"/>
  <c r="CG306" i="6"/>
  <c r="AE183" i="18"/>
  <c r="AA188" i="18"/>
  <c r="AA190" i="18"/>
  <c r="AA181" i="18"/>
  <c r="K582" i="19"/>
  <c r="AA183" i="18"/>
  <c r="DE311" i="6"/>
  <c r="AA189" i="18"/>
  <c r="E71" i="6"/>
  <c r="H71" i="6"/>
  <c r="J66" i="6"/>
  <c r="BX287" i="6"/>
  <c r="AT293" i="6"/>
  <c r="BO287" i="6"/>
  <c r="BF287" i="6"/>
  <c r="BF292" i="6"/>
  <c r="BC287" i="6"/>
  <c r="BU287" i="6"/>
  <c r="AT287" i="6"/>
  <c r="BC292" i="6"/>
  <c r="BU292" i="6"/>
  <c r="BR292" i="6"/>
  <c r="AZ292" i="6"/>
  <c r="BI292" i="6"/>
  <c r="AW292" i="6"/>
  <c r="AB20" i="20"/>
  <c r="BX292" i="6"/>
  <c r="AW287" i="6"/>
  <c r="BL292" i="6"/>
  <c r="AZ287" i="6"/>
  <c r="BI287" i="6"/>
  <c r="BL287" i="6"/>
  <c r="BR287" i="6"/>
  <c r="BO292" i="6"/>
  <c r="X157" i="18" l="1"/>
  <c r="X162" i="18"/>
  <c r="X161" i="18"/>
  <c r="X163" i="18"/>
  <c r="X72" i="18"/>
  <c r="X31" i="18" s="1"/>
  <c r="X156" i="18"/>
  <c r="X158" i="18"/>
  <c r="X159" i="18"/>
  <c r="CM305" i="6"/>
  <c r="CM307" i="6" s="1"/>
  <c r="X164" i="18"/>
  <c r="X160" i="18"/>
  <c r="X166" i="18"/>
  <c r="I164" i="18"/>
  <c r="I72" i="18"/>
  <c r="I31" i="18" s="1"/>
  <c r="I165" i="18"/>
  <c r="I156" i="18"/>
  <c r="I159" i="18"/>
  <c r="I162" i="18"/>
  <c r="I157" i="18"/>
  <c r="I161" i="18"/>
  <c r="I163" i="18"/>
  <c r="I160" i="18"/>
  <c r="I158" i="18"/>
  <c r="AT305" i="6"/>
  <c r="AT307" i="6" s="1"/>
  <c r="E13" i="6" s="1"/>
  <c r="J13" i="6" s="1"/>
  <c r="E174" i="6"/>
  <c r="E179" i="6" s="1"/>
  <c r="AB197" i="1"/>
  <c r="J61" i="6"/>
  <c r="E124" i="6"/>
  <c r="F113" i="6" s="1"/>
  <c r="FV307" i="6"/>
  <c r="E176" i="6"/>
  <c r="E181" i="6" s="1"/>
  <c r="AB218" i="1"/>
  <c r="AB219" i="1"/>
  <c r="BO297" i="6"/>
  <c r="AU274" i="6"/>
  <c r="BL297" i="6"/>
  <c r="AU273" i="6"/>
  <c r="AU277" i="6"/>
  <c r="BX297" i="6"/>
  <c r="G76" i="20"/>
  <c r="G78" i="20" s="1"/>
  <c r="AW297" i="6"/>
  <c r="AU268" i="6"/>
  <c r="BI297" i="6"/>
  <c r="AU272" i="6"/>
  <c r="AU269" i="6"/>
  <c r="AZ297" i="6"/>
  <c r="AU275" i="6"/>
  <c r="BR297" i="6"/>
  <c r="AU276" i="6"/>
  <c r="BU297" i="6"/>
  <c r="BC297" i="6"/>
  <c r="AU270" i="6"/>
  <c r="E63" i="6"/>
  <c r="H63" i="6"/>
  <c r="BF297" i="6"/>
  <c r="AU271" i="6"/>
  <c r="E67" i="6"/>
  <c r="AT294" i="6"/>
  <c r="H67" i="6"/>
  <c r="J25" i="20"/>
  <c r="M61" i="20"/>
  <c r="M25" i="20"/>
  <c r="E25" i="20"/>
  <c r="L61" i="20"/>
  <c r="B81" i="20"/>
  <c r="F133" i="6"/>
  <c r="F132" i="6"/>
  <c r="F177" i="6"/>
  <c r="F131" i="6"/>
  <c r="F138" i="6"/>
  <c r="F136" i="6"/>
  <c r="F134" i="6"/>
  <c r="F135" i="6"/>
  <c r="F139" i="6"/>
  <c r="F140" i="6"/>
  <c r="F137" i="6"/>
  <c r="F130" i="6"/>
  <c r="F141" i="6" s="1"/>
  <c r="AH157" i="18"/>
  <c r="AH163" i="18"/>
  <c r="AH160" i="18"/>
  <c r="AH164" i="18"/>
  <c r="AH72" i="18"/>
  <c r="AH31" i="18" s="1"/>
  <c r="AH161" i="18"/>
  <c r="AH162" i="18"/>
  <c r="DQ305" i="6"/>
  <c r="DQ307" i="6" s="1"/>
  <c r="AH166" i="18"/>
  <c r="AH158" i="18"/>
  <c r="AH165" i="18"/>
  <c r="AH159" i="18"/>
  <c r="AH156" i="18"/>
  <c r="E257" i="6"/>
  <c r="E260" i="6" s="1"/>
  <c r="E261" i="6" s="1"/>
  <c r="E173" i="6"/>
  <c r="BB188" i="18"/>
  <c r="BB186" i="18"/>
  <c r="V158" i="18"/>
  <c r="V166" i="18"/>
  <c r="V159" i="18"/>
  <c r="V157" i="18"/>
  <c r="V163" i="18"/>
  <c r="CG305" i="6"/>
  <c r="CG307" i="6" s="1"/>
  <c r="V160" i="18"/>
  <c r="V165" i="18"/>
  <c r="V164" i="18"/>
  <c r="V162" i="18"/>
  <c r="V161" i="18"/>
  <c r="V156" i="18"/>
  <c r="E177" i="6"/>
  <c r="AG182" i="18"/>
  <c r="AJ190" i="1"/>
  <c r="CA24" i="19"/>
  <c r="BC184" i="18"/>
  <c r="E175" i="6"/>
  <c r="AB190" i="1"/>
  <c r="AY124" i="19"/>
  <c r="AG185" i="18"/>
  <c r="AY125" i="19"/>
  <c r="CA75" i="19"/>
  <c r="V72" i="18"/>
  <c r="V31" i="18" s="1"/>
  <c r="BF75" i="19"/>
  <c r="BB190" i="18"/>
  <c r="BC182" i="18"/>
  <c r="Z186" i="18"/>
  <c r="Z189" i="18"/>
  <c r="AG187" i="18"/>
  <c r="BF25" i="19"/>
  <c r="DN310" i="6"/>
  <c r="DN313" i="6" s="1"/>
  <c r="J65" i="6"/>
  <c r="BF24" i="19"/>
  <c r="BB185" i="18"/>
  <c r="BF166" i="18"/>
  <c r="BF163" i="18"/>
  <c r="BF162" i="18"/>
  <c r="BF164" i="18"/>
  <c r="BF158" i="18"/>
  <c r="BF157" i="18"/>
  <c r="BF159" i="18"/>
  <c r="BF165" i="18"/>
  <c r="BF156" i="18"/>
  <c r="BF160" i="18"/>
  <c r="GK305" i="6"/>
  <c r="GK307" i="6" s="1"/>
  <c r="BF161" i="18"/>
  <c r="AY25" i="19"/>
  <c r="CS310" i="6"/>
  <c r="CS313" i="6" s="1"/>
  <c r="BC188" i="18"/>
  <c r="CS311" i="6"/>
  <c r="BB184" i="18"/>
  <c r="CB25" i="19"/>
  <c r="GB310" i="6"/>
  <c r="GB313" i="6" s="1"/>
  <c r="AG181" i="18"/>
  <c r="AG186" i="18"/>
  <c r="BB183" i="18"/>
  <c r="CA25" i="19"/>
  <c r="FY310" i="6"/>
  <c r="FY313" i="6" s="1"/>
  <c r="Z183" i="18"/>
  <c r="AG184" i="18"/>
  <c r="BB181" i="18"/>
  <c r="BC185" i="18"/>
  <c r="BC181" i="18"/>
  <c r="Z187" i="18"/>
  <c r="AG183" i="18"/>
  <c r="J71" i="6"/>
  <c r="BU286" i="6"/>
  <c r="BR286" i="6"/>
  <c r="BL286" i="6"/>
  <c r="BI293" i="6"/>
  <c r="BF286" i="6"/>
  <c r="BI286" i="6"/>
  <c r="BC293" i="6"/>
  <c r="AT286" i="6"/>
  <c r="BF293" i="6"/>
  <c r="BL293" i="6"/>
  <c r="BO286" i="6"/>
  <c r="AZ293" i="6"/>
  <c r="BU293" i="6"/>
  <c r="BR293" i="6"/>
  <c r="BX293" i="6"/>
  <c r="BO293" i="6"/>
  <c r="AZ286" i="6"/>
  <c r="BX286" i="6"/>
  <c r="BC286" i="6"/>
  <c r="AW286" i="6"/>
  <c r="AW293" i="6"/>
  <c r="E11" i="6" l="1"/>
  <c r="J11" i="6" s="1"/>
  <c r="F123" i="6"/>
  <c r="I73" i="18"/>
  <c r="AH25" i="19" s="1"/>
  <c r="C25" i="19" s="1"/>
  <c r="F115" i="6"/>
  <c r="F114" i="6"/>
  <c r="F120" i="6"/>
  <c r="F121" i="6"/>
  <c r="F122" i="6"/>
  <c r="F117" i="6"/>
  <c r="F116" i="6"/>
  <c r="F119" i="6"/>
  <c r="F118" i="6"/>
  <c r="AR327" i="6"/>
  <c r="AW294" i="6"/>
  <c r="AW288" i="6"/>
  <c r="BC288" i="6"/>
  <c r="BX288" i="6"/>
  <c r="AZ288" i="6"/>
  <c r="BO294" i="6"/>
  <c r="BX294" i="6"/>
  <c r="BR294" i="6"/>
  <c r="BU294" i="6"/>
  <c r="AZ294" i="6"/>
  <c r="BO288" i="6"/>
  <c r="BL294" i="6"/>
  <c r="BF294" i="6"/>
  <c r="E62" i="6"/>
  <c r="H62" i="6"/>
  <c r="AT288" i="6"/>
  <c r="BC294" i="6"/>
  <c r="BI288" i="6"/>
  <c r="BF288" i="6"/>
  <c r="BI294" i="6"/>
  <c r="BL288" i="6"/>
  <c r="BR288" i="6"/>
  <c r="BU288" i="6"/>
  <c r="E68" i="6"/>
  <c r="H68" i="6"/>
  <c r="AT296" i="6"/>
  <c r="AT295" i="6"/>
  <c r="J67" i="6"/>
  <c r="AU278" i="6"/>
  <c r="AV273" i="6" s="1"/>
  <c r="H175" i="6"/>
  <c r="E180" i="6"/>
  <c r="E178" i="6"/>
  <c r="H173" i="6"/>
  <c r="F174" i="6"/>
  <c r="F171" i="6"/>
  <c r="F170" i="6"/>
  <c r="F173" i="6"/>
  <c r="F178" i="6" s="1"/>
  <c r="F182" i="6"/>
  <c r="F175" i="6"/>
  <c r="F180" i="6" s="1"/>
  <c r="F176" i="6"/>
  <c r="J63" i="6"/>
  <c r="H177" i="6"/>
  <c r="E182" i="6"/>
  <c r="E171" i="6"/>
  <c r="E172" i="6" s="1"/>
  <c r="E170" i="6"/>
  <c r="I86" i="18" l="1"/>
  <c r="C369" i="19" s="1"/>
  <c r="I101" i="18"/>
  <c r="C566" i="19" s="1"/>
  <c r="I98" i="18"/>
  <c r="C419" i="19" s="1"/>
  <c r="I88" i="18"/>
  <c r="AR173" i="1" s="1"/>
  <c r="AR223" i="1" s="1"/>
  <c r="D165" i="1" s="1"/>
  <c r="I90" i="18"/>
  <c r="AV173" i="1" s="1"/>
  <c r="AV223" i="1" s="1"/>
  <c r="D167" i="1" s="1"/>
  <c r="I89" i="18"/>
  <c r="AT173" i="1" s="1"/>
  <c r="AT223" i="1" s="1"/>
  <c r="D166" i="1" s="1"/>
  <c r="I92" i="18"/>
  <c r="C125" i="19" s="1"/>
  <c r="I100" i="18"/>
  <c r="I97" i="18"/>
  <c r="AH23" i="19"/>
  <c r="C23" i="19" s="1"/>
  <c r="Q23" i="19" s="1"/>
  <c r="AH75" i="19"/>
  <c r="C75" i="19" s="1"/>
  <c r="Q75" i="19" s="1"/>
  <c r="AH24" i="19"/>
  <c r="C24" i="19" s="1"/>
  <c r="Q24" i="19" s="1"/>
  <c r="AT308" i="6"/>
  <c r="E17" i="6" s="1"/>
  <c r="J17" i="6" s="1"/>
  <c r="I94" i="18"/>
  <c r="C223" i="19" s="1"/>
  <c r="I81" i="18"/>
  <c r="C124" i="19" s="1"/>
  <c r="I84" i="18"/>
  <c r="AJ173" i="1" s="1"/>
  <c r="AJ223" i="1" s="1"/>
  <c r="D161" i="1" s="1"/>
  <c r="I82" i="18"/>
  <c r="C173" i="19" s="1"/>
  <c r="I91" i="18"/>
  <c r="AB173" i="1" s="1"/>
  <c r="AB223" i="1" s="1"/>
  <c r="D157" i="1" s="1"/>
  <c r="I87" i="18"/>
  <c r="AP173" i="1" s="1"/>
  <c r="AP223" i="1" s="1"/>
  <c r="D164" i="1" s="1"/>
  <c r="I85" i="18"/>
  <c r="C320" i="19" s="1"/>
  <c r="F124" i="6"/>
  <c r="I95" i="18"/>
  <c r="I96" i="18"/>
  <c r="I102" i="18"/>
  <c r="AW278" i="6" s="1"/>
  <c r="AW273" i="6" s="1"/>
  <c r="I93" i="18"/>
  <c r="I99" i="18"/>
  <c r="AH74" i="19"/>
  <c r="C74" i="19" s="1"/>
  <c r="S74" i="19" s="1"/>
  <c r="I83" i="18"/>
  <c r="C222" i="19" s="1"/>
  <c r="H178" i="6"/>
  <c r="C517" i="19"/>
  <c r="C370" i="19"/>
  <c r="C272" i="19"/>
  <c r="C321" i="19"/>
  <c r="AA23" i="19"/>
  <c r="I23" i="19"/>
  <c r="S23" i="19"/>
  <c r="W23" i="19"/>
  <c r="AV275" i="6"/>
  <c r="H180" i="6"/>
  <c r="AV270" i="6"/>
  <c r="AV274" i="6"/>
  <c r="J62" i="6"/>
  <c r="BI296" i="6"/>
  <c r="BI295" i="6"/>
  <c r="AR308" i="6" s="1"/>
  <c r="E240" i="6" s="1"/>
  <c r="J117" i="6"/>
  <c r="AR319" i="6"/>
  <c r="J113" i="6"/>
  <c r="AR315" i="6"/>
  <c r="E64" i="6"/>
  <c r="H64" i="6"/>
  <c r="BF296" i="6"/>
  <c r="BF295" i="6"/>
  <c r="AR307" i="6" s="1"/>
  <c r="E239" i="6" s="1"/>
  <c r="F181" i="6"/>
  <c r="H181" i="6" s="1"/>
  <c r="H176" i="6"/>
  <c r="AC25" i="19"/>
  <c r="U25" i="19"/>
  <c r="Q25" i="19"/>
  <c r="Y25" i="19"/>
  <c r="AA25" i="19"/>
  <c r="M25" i="19"/>
  <c r="G25" i="19"/>
  <c r="O25" i="19"/>
  <c r="S25" i="19"/>
  <c r="I25" i="19"/>
  <c r="K25" i="19"/>
  <c r="W25" i="19"/>
  <c r="H182" i="6"/>
  <c r="BL295" i="6"/>
  <c r="AR309" i="6" s="1"/>
  <c r="E241" i="6" s="1"/>
  <c r="BL296" i="6"/>
  <c r="AR322" i="6"/>
  <c r="J120" i="6"/>
  <c r="AZ295" i="6"/>
  <c r="AR305" i="6" s="1"/>
  <c r="E237" i="6" s="1"/>
  <c r="AZ296" i="6"/>
  <c r="H170" i="6"/>
  <c r="BU296" i="6"/>
  <c r="BU295" i="6"/>
  <c r="AR312" i="6" s="1"/>
  <c r="E244" i="6" s="1"/>
  <c r="F172" i="6"/>
  <c r="H172" i="6" s="1"/>
  <c r="H171" i="6"/>
  <c r="BR296" i="6"/>
  <c r="BR295" i="6"/>
  <c r="AR311" i="6" s="1"/>
  <c r="E243" i="6" s="1"/>
  <c r="F179" i="6"/>
  <c r="H179" i="6" s="1"/>
  <c r="H174" i="6"/>
  <c r="BX295" i="6"/>
  <c r="AR313" i="6" s="1"/>
  <c r="E245" i="6" s="1"/>
  <c r="BX296" i="6"/>
  <c r="BO295" i="6"/>
  <c r="AR310" i="6" s="1"/>
  <c r="E242" i="6" s="1"/>
  <c r="BO296" i="6"/>
  <c r="J115" i="6"/>
  <c r="AR317" i="6"/>
  <c r="AR303" i="6"/>
  <c r="H69" i="6"/>
  <c r="E69" i="6"/>
  <c r="J123" i="6"/>
  <c r="AR325" i="6"/>
  <c r="BC295" i="6"/>
  <c r="AR306" i="6" s="1"/>
  <c r="E238" i="6" s="1"/>
  <c r="BC296" i="6"/>
  <c r="E70" i="6"/>
  <c r="H70" i="6"/>
  <c r="AR324" i="6"/>
  <c r="J122" i="6"/>
  <c r="J116" i="6"/>
  <c r="AR318" i="6"/>
  <c r="AV267" i="6"/>
  <c r="AV272" i="6"/>
  <c r="AV268" i="6"/>
  <c r="AV277" i="6"/>
  <c r="AV276" i="6"/>
  <c r="AV271" i="6"/>
  <c r="AV269" i="6"/>
  <c r="J121" i="6"/>
  <c r="AR323" i="6"/>
  <c r="AR316" i="6"/>
  <c r="J114" i="6"/>
  <c r="J118" i="6"/>
  <c r="AR320" i="6"/>
  <c r="J68" i="6"/>
  <c r="J119" i="6"/>
  <c r="AR321" i="6"/>
  <c r="AW296" i="6"/>
  <c r="AW295" i="6"/>
  <c r="AR304" i="6" s="1"/>
  <c r="E236" i="6" s="1"/>
  <c r="F8" i="20"/>
  <c r="O8" i="20"/>
  <c r="L8" i="20"/>
  <c r="N8" i="20"/>
  <c r="K8" i="20"/>
  <c r="H8" i="20"/>
  <c r="I8" i="20"/>
  <c r="J8" i="20"/>
  <c r="G8" i="20"/>
  <c r="AB19" i="20"/>
  <c r="M8" i="20"/>
  <c r="AD173" i="1" l="1"/>
  <c r="AD223" i="1" s="1"/>
  <c r="D158" i="1" s="1"/>
  <c r="O24" i="19"/>
  <c r="AN173" i="1"/>
  <c r="AN223" i="1" s="1"/>
  <c r="D163" i="1" s="1"/>
  <c r="I24" i="19"/>
  <c r="I27" i="19" s="1"/>
  <c r="G23" i="19"/>
  <c r="U23" i="19"/>
  <c r="O75" i="19"/>
  <c r="M23" i="19"/>
  <c r="K23" i="19"/>
  <c r="Y23" i="19"/>
  <c r="O23" i="19"/>
  <c r="C565" i="19"/>
  <c r="S565" i="19" s="1"/>
  <c r="C516" i="19"/>
  <c r="O516" i="19" s="1"/>
  <c r="C467" i="19"/>
  <c r="K467" i="19" s="1"/>
  <c r="AC23" i="19"/>
  <c r="H165" i="1"/>
  <c r="F165" i="1" s="1"/>
  <c r="BR290" i="6" s="1"/>
  <c r="H167" i="1"/>
  <c r="F167" i="1" s="1"/>
  <c r="BX290" i="6" s="1"/>
  <c r="H159" i="1"/>
  <c r="F159" i="1" s="1"/>
  <c r="AZ290" i="6" s="1"/>
  <c r="H166" i="1"/>
  <c r="F166" i="1" s="1"/>
  <c r="BU290" i="6" s="1"/>
  <c r="C418" i="19"/>
  <c r="AC418" i="19" s="1"/>
  <c r="J69" i="6"/>
  <c r="H162" i="1"/>
  <c r="F162" i="1" s="1"/>
  <c r="BI290" i="6" s="1"/>
  <c r="H160" i="1"/>
  <c r="F160" i="1" s="1"/>
  <c r="BC290" i="6" s="1"/>
  <c r="AW275" i="6"/>
  <c r="AW270" i="6"/>
  <c r="AF173" i="1"/>
  <c r="AF223" i="1" s="1"/>
  <c r="D159" i="1" s="1"/>
  <c r="M24" i="19"/>
  <c r="C78" i="19"/>
  <c r="M75" i="19"/>
  <c r="AA75" i="19"/>
  <c r="I75" i="19"/>
  <c r="Y75" i="19"/>
  <c r="G24" i="19"/>
  <c r="G27" i="19" s="1"/>
  <c r="Y24" i="19"/>
  <c r="Y27" i="19" s="1"/>
  <c r="AA24" i="19"/>
  <c r="AA27" i="19" s="1"/>
  <c r="AW277" i="6"/>
  <c r="G75" i="19"/>
  <c r="K24" i="19"/>
  <c r="K27" i="19" s="1"/>
  <c r="U75" i="19"/>
  <c r="AC24" i="19"/>
  <c r="AC27" i="19" s="1"/>
  <c r="W24" i="19"/>
  <c r="W27" i="19" s="1"/>
  <c r="S75" i="19"/>
  <c r="S78" i="19" s="1"/>
  <c r="S94" i="19" s="1"/>
  <c r="C27" i="19"/>
  <c r="K75" i="19"/>
  <c r="W75" i="19"/>
  <c r="C174" i="19"/>
  <c r="G174" i="19" s="1"/>
  <c r="U24" i="19"/>
  <c r="U27" i="19" s="1"/>
  <c r="AC75" i="19"/>
  <c r="S24" i="19"/>
  <c r="S27" i="19" s="1"/>
  <c r="C271" i="19"/>
  <c r="C274" i="19" s="1"/>
  <c r="AW268" i="6"/>
  <c r="AL173" i="1"/>
  <c r="AL223" i="1" s="1"/>
  <c r="D162" i="1" s="1"/>
  <c r="E8" i="20"/>
  <c r="B79" i="20" s="1"/>
  <c r="Q74" i="19"/>
  <c r="Q78" i="19" s="1"/>
  <c r="Q94" i="19" s="1"/>
  <c r="Y74" i="19"/>
  <c r="AH173" i="1"/>
  <c r="AH223" i="1" s="1"/>
  <c r="D160" i="1" s="1"/>
  <c r="H158" i="1"/>
  <c r="F158" i="1" s="1"/>
  <c r="AC74" i="19"/>
  <c r="M74" i="19"/>
  <c r="U74" i="19"/>
  <c r="AW269" i="6"/>
  <c r="AW271" i="6"/>
  <c r="AW276" i="6"/>
  <c r="W74" i="19"/>
  <c r="G74" i="19"/>
  <c r="AA74" i="19"/>
  <c r="K74" i="19"/>
  <c r="I74" i="19"/>
  <c r="AW272" i="6"/>
  <c r="O74" i="19"/>
  <c r="AW274" i="6"/>
  <c r="G79" i="20"/>
  <c r="M79" i="20" s="1"/>
  <c r="C468" i="19"/>
  <c r="K468" i="19" s="1"/>
  <c r="H163" i="1"/>
  <c r="F163" i="1" s="1"/>
  <c r="BL290" i="6" s="1"/>
  <c r="H164" i="1"/>
  <c r="F164" i="1" s="1"/>
  <c r="BO290" i="6" s="1"/>
  <c r="H161" i="1"/>
  <c r="F161" i="1" s="1"/>
  <c r="BF290" i="6" s="1"/>
  <c r="O27" i="19"/>
  <c r="I320" i="19"/>
  <c r="Y320" i="19"/>
  <c r="U320" i="19"/>
  <c r="AA320" i="19"/>
  <c r="G320" i="19"/>
  <c r="AC320" i="19"/>
  <c r="C323" i="19"/>
  <c r="O320" i="19"/>
  <c r="K320" i="19"/>
  <c r="W320" i="19"/>
  <c r="M320" i="19"/>
  <c r="S320" i="19"/>
  <c r="Q320" i="19"/>
  <c r="W124" i="19"/>
  <c r="AA124" i="19"/>
  <c r="K124" i="19"/>
  <c r="S124" i="19"/>
  <c r="G124" i="19"/>
  <c r="U124" i="19"/>
  <c r="AC124" i="19"/>
  <c r="C127" i="19"/>
  <c r="O124" i="19"/>
  <c r="Q124" i="19"/>
  <c r="I124" i="19"/>
  <c r="M124" i="19"/>
  <c r="Y124" i="19"/>
  <c r="Q222" i="19"/>
  <c r="AC222" i="19"/>
  <c r="Y222" i="19"/>
  <c r="I222" i="19"/>
  <c r="C225" i="19"/>
  <c r="AA222" i="19"/>
  <c r="U222" i="19"/>
  <c r="O222" i="19"/>
  <c r="M222" i="19"/>
  <c r="S222" i="19"/>
  <c r="W222" i="19"/>
  <c r="K222" i="19"/>
  <c r="G222" i="19"/>
  <c r="M467" i="19"/>
  <c r="AA467" i="19"/>
  <c r="Y467" i="19"/>
  <c r="S467" i="19"/>
  <c r="I467" i="19"/>
  <c r="Q223" i="19"/>
  <c r="M223" i="19"/>
  <c r="U223" i="19"/>
  <c r="AC223" i="19"/>
  <c r="S223" i="19"/>
  <c r="Y223" i="19"/>
  <c r="O223" i="19"/>
  <c r="W223" i="19"/>
  <c r="K223" i="19"/>
  <c r="G223" i="19"/>
  <c r="AA223" i="19"/>
  <c r="I223" i="19"/>
  <c r="K173" i="19"/>
  <c r="Q173" i="19"/>
  <c r="W173" i="19"/>
  <c r="G173" i="19"/>
  <c r="S173" i="19"/>
  <c r="M173" i="19"/>
  <c r="O173" i="19"/>
  <c r="I173" i="19"/>
  <c r="Y173" i="19"/>
  <c r="AC173" i="19"/>
  <c r="AA173" i="19"/>
  <c r="U173" i="19"/>
  <c r="Q27" i="19"/>
  <c r="AA370" i="19"/>
  <c r="K370" i="19"/>
  <c r="Q370" i="19"/>
  <c r="Y370" i="19"/>
  <c r="O370" i="19"/>
  <c r="M370" i="19"/>
  <c r="AC370" i="19"/>
  <c r="U370" i="19"/>
  <c r="S370" i="19"/>
  <c r="W370" i="19"/>
  <c r="I370" i="19"/>
  <c r="G370" i="19"/>
  <c r="Y517" i="19"/>
  <c r="K517" i="19"/>
  <c r="O517" i="19"/>
  <c r="Q517" i="19"/>
  <c r="W517" i="19"/>
  <c r="S517" i="19"/>
  <c r="M517" i="19"/>
  <c r="AA517" i="19"/>
  <c r="AC517" i="19"/>
  <c r="U517" i="19"/>
  <c r="I517" i="19"/>
  <c r="G517" i="19"/>
  <c r="AC321" i="19"/>
  <c r="G321" i="19"/>
  <c r="W321" i="19"/>
  <c r="Q321" i="19"/>
  <c r="Y321" i="19"/>
  <c r="S321" i="19"/>
  <c r="M321" i="19"/>
  <c r="U321" i="19"/>
  <c r="AA321" i="19"/>
  <c r="K321" i="19"/>
  <c r="O321" i="19"/>
  <c r="I321" i="19"/>
  <c r="S272" i="19"/>
  <c r="Q272" i="19"/>
  <c r="U272" i="19"/>
  <c r="AA272" i="19"/>
  <c r="I272" i="19"/>
  <c r="W272" i="19"/>
  <c r="O272" i="19"/>
  <c r="AC272" i="19"/>
  <c r="K272" i="19"/>
  <c r="G272" i="19"/>
  <c r="Y272" i="19"/>
  <c r="M272" i="19"/>
  <c r="AA369" i="19"/>
  <c r="K369" i="19"/>
  <c r="M369" i="19"/>
  <c r="G369" i="19"/>
  <c r="Y369" i="19"/>
  <c r="Q369" i="19"/>
  <c r="C372" i="19"/>
  <c r="W369" i="19"/>
  <c r="AC369" i="19"/>
  <c r="I369" i="19"/>
  <c r="U369" i="19"/>
  <c r="S369" i="19"/>
  <c r="O369" i="19"/>
  <c r="AC419" i="19"/>
  <c r="G419" i="19"/>
  <c r="U419" i="19"/>
  <c r="AA419" i="19"/>
  <c r="K419" i="19"/>
  <c r="W419" i="19"/>
  <c r="M419" i="19"/>
  <c r="O419" i="19"/>
  <c r="I419" i="19"/>
  <c r="Y419" i="19"/>
  <c r="Q419" i="19"/>
  <c r="S419" i="19"/>
  <c r="M125" i="19"/>
  <c r="Y125" i="19"/>
  <c r="AC125" i="19"/>
  <c r="G125" i="19"/>
  <c r="O125" i="19"/>
  <c r="W125" i="19"/>
  <c r="U125" i="19"/>
  <c r="S125" i="19"/>
  <c r="K125" i="19"/>
  <c r="I125" i="19"/>
  <c r="AA125" i="19"/>
  <c r="Q125" i="19"/>
  <c r="Q566" i="19"/>
  <c r="U566" i="19"/>
  <c r="AC566" i="19"/>
  <c r="K566" i="19"/>
  <c r="G566" i="19"/>
  <c r="S566" i="19"/>
  <c r="AA566" i="19"/>
  <c r="W566" i="19"/>
  <c r="Y566" i="19"/>
  <c r="O566" i="19"/>
  <c r="M566" i="19"/>
  <c r="I566" i="19"/>
  <c r="E235" i="6"/>
  <c r="J70" i="6"/>
  <c r="AV278" i="6"/>
  <c r="AW267" i="6"/>
  <c r="J64" i="6"/>
  <c r="AR328" i="6"/>
  <c r="J124" i="6"/>
  <c r="K122" i="6" s="1"/>
  <c r="E154" i="6"/>
  <c r="M10" i="20"/>
  <c r="O10" i="20"/>
  <c r="G10" i="20"/>
  <c r="N10" i="20"/>
  <c r="J10" i="20"/>
  <c r="H10" i="20"/>
  <c r="K10" i="20"/>
  <c r="L10" i="20"/>
  <c r="I10" i="20"/>
  <c r="F10" i="20"/>
  <c r="Y78" i="19" l="1"/>
  <c r="Y94" i="19" s="1"/>
  <c r="O78" i="19"/>
  <c r="O94" i="19" s="1"/>
  <c r="C519" i="19"/>
  <c r="Q516" i="19"/>
  <c r="Q519" i="19" s="1"/>
  <c r="W565" i="19"/>
  <c r="W568" i="19" s="1"/>
  <c r="AA516" i="19"/>
  <c r="AA519" i="19" s="1"/>
  <c r="AA565" i="19"/>
  <c r="AA568" i="19" s="1"/>
  <c r="AC467" i="19"/>
  <c r="U78" i="19"/>
  <c r="U94" i="19" s="1"/>
  <c r="E167" i="1"/>
  <c r="G167" i="1" s="1"/>
  <c r="U565" i="19"/>
  <c r="U568" i="19" s="1"/>
  <c r="G565" i="19"/>
  <c r="O372" i="19"/>
  <c r="K418" i="19"/>
  <c r="K421" i="19" s="1"/>
  <c r="E162" i="1"/>
  <c r="I418" i="19"/>
  <c r="I421" i="19" s="1"/>
  <c r="G418" i="19"/>
  <c r="G421" i="19" s="1"/>
  <c r="O418" i="19"/>
  <c r="O421" i="19" s="1"/>
  <c r="E159" i="1"/>
  <c r="G159" i="1" s="1"/>
  <c r="AA418" i="19"/>
  <c r="AA421" i="19" s="1"/>
  <c r="U516" i="19"/>
  <c r="U519" i="19" s="1"/>
  <c r="AC565" i="19"/>
  <c r="AC568" i="19" s="1"/>
  <c r="Y516" i="19"/>
  <c r="Y519" i="19" s="1"/>
  <c r="Y565" i="19"/>
  <c r="Y568" i="19" s="1"/>
  <c r="G516" i="19"/>
  <c r="G519" i="19" s="1"/>
  <c r="I565" i="19"/>
  <c r="I568" i="19" s="1"/>
  <c r="W418" i="19"/>
  <c r="W421" i="19" s="1"/>
  <c r="S418" i="19"/>
  <c r="S421" i="19" s="1"/>
  <c r="I516" i="19"/>
  <c r="I519" i="19" s="1"/>
  <c r="O565" i="19"/>
  <c r="O568" i="19" s="1"/>
  <c r="K565" i="19"/>
  <c r="K568" i="19" s="1"/>
  <c r="M565" i="19"/>
  <c r="M568" i="19" s="1"/>
  <c r="AC516" i="19"/>
  <c r="AC519" i="19" s="1"/>
  <c r="W467" i="19"/>
  <c r="W516" i="19"/>
  <c r="W519" i="19" s="1"/>
  <c r="Q467" i="19"/>
  <c r="G467" i="19"/>
  <c r="M516" i="19"/>
  <c r="M519" i="19" s="1"/>
  <c r="U467" i="19"/>
  <c r="K516" i="19"/>
  <c r="K519" i="19" s="1"/>
  <c r="C568" i="19"/>
  <c r="O467" i="19"/>
  <c r="Y418" i="19"/>
  <c r="Y421" i="19" s="1"/>
  <c r="M27" i="19"/>
  <c r="S516" i="19"/>
  <c r="S519" i="19" s="1"/>
  <c r="Q565" i="19"/>
  <c r="Q568" i="19" s="1"/>
  <c r="U418" i="19"/>
  <c r="U421" i="19" s="1"/>
  <c r="U271" i="19"/>
  <c r="U274" i="19" s="1"/>
  <c r="D168" i="1"/>
  <c r="G31" i="17" s="1"/>
  <c r="L31" i="17" s="1"/>
  <c r="K271" i="19"/>
  <c r="K274" i="19" s="1"/>
  <c r="E165" i="1"/>
  <c r="G165" i="1" s="1"/>
  <c r="C421" i="19"/>
  <c r="O271" i="19"/>
  <c r="O274" i="19" s="1"/>
  <c r="J23" i="20"/>
  <c r="Y271" i="19"/>
  <c r="Y274" i="19" s="1"/>
  <c r="Q418" i="19"/>
  <c r="Q421" i="19" s="1"/>
  <c r="AC271" i="19"/>
  <c r="AC274" i="19" s="1"/>
  <c r="M468" i="19"/>
  <c r="M470" i="19" s="1"/>
  <c r="M418" i="19"/>
  <c r="M421" i="19" s="1"/>
  <c r="M271" i="19"/>
  <c r="M274" i="19" s="1"/>
  <c r="AA271" i="19"/>
  <c r="AA274" i="19" s="1"/>
  <c r="Y468" i="19"/>
  <c r="Y470" i="19" s="1"/>
  <c r="Q468" i="19"/>
  <c r="W468" i="19"/>
  <c r="E160" i="1"/>
  <c r="M78" i="19"/>
  <c r="M94" i="19" s="1"/>
  <c r="L79" i="20"/>
  <c r="E166" i="1"/>
  <c r="AC78" i="19"/>
  <c r="AC94" i="19" s="1"/>
  <c r="AC468" i="19"/>
  <c r="U468" i="19"/>
  <c r="I271" i="19"/>
  <c r="I274" i="19" s="1"/>
  <c r="O468" i="19"/>
  <c r="S468" i="19"/>
  <c r="S470" i="19" s="1"/>
  <c r="AA468" i="19"/>
  <c r="AA470" i="19" s="1"/>
  <c r="G271" i="19"/>
  <c r="G274" i="19" s="1"/>
  <c r="W271" i="19"/>
  <c r="W274" i="19" s="1"/>
  <c r="AA78" i="19"/>
  <c r="AA94" i="19" s="1"/>
  <c r="G78" i="19"/>
  <c r="G94" i="19" s="1"/>
  <c r="C99" i="19" s="1"/>
  <c r="S271" i="19"/>
  <c r="S274" i="19" s="1"/>
  <c r="L59" i="20"/>
  <c r="C176" i="19"/>
  <c r="I174" i="19"/>
  <c r="I176" i="19" s="1"/>
  <c r="K174" i="19"/>
  <c r="K176" i="19" s="1"/>
  <c r="O174" i="19"/>
  <c r="O176" i="19" s="1"/>
  <c r="M174" i="19"/>
  <c r="M176" i="19" s="1"/>
  <c r="W78" i="19"/>
  <c r="W94" i="19" s="1"/>
  <c r="Q174" i="19"/>
  <c r="Q176" i="19" s="1"/>
  <c r="U174" i="19"/>
  <c r="U176" i="19" s="1"/>
  <c r="S174" i="19"/>
  <c r="S176" i="19" s="1"/>
  <c r="W174" i="19"/>
  <c r="W176" i="19" s="1"/>
  <c r="Q271" i="19"/>
  <c r="Q274" i="19" s="1"/>
  <c r="AC174" i="19"/>
  <c r="AC176" i="19" s="1"/>
  <c r="AA174" i="19"/>
  <c r="AA176" i="19" s="1"/>
  <c r="Y174" i="19"/>
  <c r="Y176" i="19" s="1"/>
  <c r="I78" i="19"/>
  <c r="I94" i="19" s="1"/>
  <c r="M23" i="20"/>
  <c r="C470" i="19"/>
  <c r="AA323" i="19"/>
  <c r="K78" i="19"/>
  <c r="K94" i="19" s="1"/>
  <c r="E158" i="1"/>
  <c r="G158" i="1" s="1"/>
  <c r="M59" i="20"/>
  <c r="E23" i="20"/>
  <c r="I468" i="19"/>
  <c r="I470" i="19" s="1"/>
  <c r="E161" i="1"/>
  <c r="G161" i="1" s="1"/>
  <c r="G468" i="19"/>
  <c r="E164" i="1"/>
  <c r="E163" i="1"/>
  <c r="H168" i="1"/>
  <c r="Y127" i="19"/>
  <c r="M127" i="19"/>
  <c r="W372" i="19"/>
  <c r="I372" i="19"/>
  <c r="Q225" i="19"/>
  <c r="U323" i="19"/>
  <c r="S568" i="19"/>
  <c r="U372" i="19"/>
  <c r="K470" i="19"/>
  <c r="AC225" i="19"/>
  <c r="O323" i="19"/>
  <c r="M323" i="19"/>
  <c r="W323" i="19"/>
  <c r="I225" i="19"/>
  <c r="I127" i="19"/>
  <c r="Y372" i="19"/>
  <c r="G372" i="19"/>
  <c r="Y323" i="19"/>
  <c r="K127" i="19"/>
  <c r="M225" i="19"/>
  <c r="G176" i="19"/>
  <c r="U225" i="19"/>
  <c r="Q323" i="19"/>
  <c r="G568" i="19"/>
  <c r="AA225" i="19"/>
  <c r="S323" i="19"/>
  <c r="AW290" i="6"/>
  <c r="AT279" i="6" s="1"/>
  <c r="F168" i="1"/>
  <c r="G81" i="20" s="1"/>
  <c r="O225" i="19"/>
  <c r="AA127" i="19"/>
  <c r="W127" i="19"/>
  <c r="S372" i="19"/>
  <c r="Y225" i="19"/>
  <c r="K323" i="19"/>
  <c r="AC421" i="19"/>
  <c r="AC372" i="19"/>
  <c r="AC323" i="19"/>
  <c r="Q372" i="19"/>
  <c r="G323" i="19"/>
  <c r="Q127" i="19"/>
  <c r="M372" i="19"/>
  <c r="O127" i="19"/>
  <c r="K372" i="19"/>
  <c r="I323" i="19"/>
  <c r="K114" i="6"/>
  <c r="AA372" i="19"/>
  <c r="G225" i="19"/>
  <c r="AC127" i="19"/>
  <c r="K225" i="19"/>
  <c r="U127" i="19"/>
  <c r="O519" i="19"/>
  <c r="W225" i="19"/>
  <c r="G127" i="19"/>
  <c r="S225" i="19"/>
  <c r="S127" i="19"/>
  <c r="K118" i="6"/>
  <c r="K120" i="6"/>
  <c r="K119" i="6"/>
  <c r="K113" i="6"/>
  <c r="K117" i="6"/>
  <c r="F154" i="6"/>
  <c r="K123" i="6"/>
  <c r="K115" i="6"/>
  <c r="K116" i="6"/>
  <c r="K121" i="6"/>
  <c r="O9" i="20"/>
  <c r="J9" i="20"/>
  <c r="G9" i="20"/>
  <c r="M9" i="20"/>
  <c r="H9" i="20"/>
  <c r="N9" i="20"/>
  <c r="F9" i="20"/>
  <c r="I9" i="20"/>
  <c r="L9" i="20"/>
  <c r="K9" i="20"/>
  <c r="G470" i="19" l="1"/>
  <c r="W470" i="19"/>
  <c r="Q470" i="19"/>
  <c r="AC470" i="19"/>
  <c r="O11" i="20"/>
  <c r="O13" i="20" s="1"/>
  <c r="J201" i="18" s="1"/>
  <c r="AW326" i="6" s="1"/>
  <c r="O470" i="19"/>
  <c r="U470" i="19"/>
  <c r="G11" i="20"/>
  <c r="G13" i="20" s="1"/>
  <c r="T193" i="18" s="1"/>
  <c r="CA318" i="6" s="1"/>
  <c r="J11" i="20"/>
  <c r="J13" i="20" s="1"/>
  <c r="V196" i="18" s="1"/>
  <c r="CG321" i="6" s="1"/>
  <c r="G30" i="17"/>
  <c r="E30" i="17" s="1"/>
  <c r="I31" i="17"/>
  <c r="G162" i="1"/>
  <c r="E31" i="17"/>
  <c r="M11" i="20"/>
  <c r="M13" i="20" s="1"/>
  <c r="BE199" i="18" s="1"/>
  <c r="GH324" i="6" s="1"/>
  <c r="N11" i="20"/>
  <c r="N13" i="20" s="1"/>
  <c r="AF200" i="18" s="1"/>
  <c r="DK325" i="6" s="1"/>
  <c r="H11" i="20"/>
  <c r="H13" i="20" s="1"/>
  <c r="AR194" i="18" s="1"/>
  <c r="EU319" i="6" s="1"/>
  <c r="G166" i="1"/>
  <c r="G160" i="1"/>
  <c r="G168" i="1" s="1"/>
  <c r="C94" i="19"/>
  <c r="C111" i="19" s="1"/>
  <c r="E168" i="1"/>
  <c r="G80" i="20" s="1"/>
  <c r="C100" i="19"/>
  <c r="C101" i="19" s="1"/>
  <c r="C102" i="19" s="1"/>
  <c r="C103" i="19" s="1"/>
  <c r="C104" i="19" s="1"/>
  <c r="C105" i="19" s="1"/>
  <c r="C106" i="19" s="1"/>
  <c r="C107" i="19" s="1"/>
  <c r="C108" i="19" s="1"/>
  <c r="C109" i="19" s="1"/>
  <c r="C110" i="19" s="1"/>
  <c r="F11" i="20"/>
  <c r="F13" i="20" s="1"/>
  <c r="AI192" i="18" s="1"/>
  <c r="DT317" i="6" s="1"/>
  <c r="K11" i="20"/>
  <c r="K13" i="20" s="1"/>
  <c r="O197" i="18" s="1"/>
  <c r="BL322" i="6" s="1"/>
  <c r="L11" i="20"/>
  <c r="L13" i="20" s="1"/>
  <c r="AK198" i="18" s="1"/>
  <c r="DZ323" i="6" s="1"/>
  <c r="I11" i="20"/>
  <c r="I13" i="20" s="1"/>
  <c r="Y195" i="18" s="1"/>
  <c r="CP320" i="6" s="1"/>
  <c r="G163" i="1"/>
  <c r="G164" i="1"/>
  <c r="AT201" i="18"/>
  <c r="FA326" i="6" s="1"/>
  <c r="AN201" i="18"/>
  <c r="EI326" i="6" s="1"/>
  <c r="AC201" i="18"/>
  <c r="DB326" i="6" s="1"/>
  <c r="AX201" i="18"/>
  <c r="FM326" i="6" s="1"/>
  <c r="AF201" i="18"/>
  <c r="DK326" i="6" s="1"/>
  <c r="R201" i="18"/>
  <c r="BU326" i="6" s="1"/>
  <c r="AD201" i="18"/>
  <c r="DE326" i="6" s="1"/>
  <c r="T201" i="18"/>
  <c r="CA326" i="6" s="1"/>
  <c r="AJ201" i="18"/>
  <c r="DW326" i="6" s="1"/>
  <c r="I201" i="18"/>
  <c r="AT326" i="6" s="1"/>
  <c r="E55" i="6" s="1"/>
  <c r="H55" i="6" s="1"/>
  <c r="S201" i="18"/>
  <c r="BX326" i="6" s="1"/>
  <c r="M201" i="18"/>
  <c r="BF326" i="6" s="1"/>
  <c r="V201" i="18"/>
  <c r="CG326" i="6" s="1"/>
  <c r="M81" i="20"/>
  <c r="L81" i="20"/>
  <c r="AP196" i="18"/>
  <c r="EO321" i="6" s="1"/>
  <c r="AJ196" i="18"/>
  <c r="DW321" i="6" s="1"/>
  <c r="AG196" i="18"/>
  <c r="DN321" i="6" s="1"/>
  <c r="AU196" i="18"/>
  <c r="FD321" i="6" s="1"/>
  <c r="Z196" i="18"/>
  <c r="CS321" i="6" s="1"/>
  <c r="AC193" i="18"/>
  <c r="DB318" i="6" s="1"/>
  <c r="L193" i="18"/>
  <c r="BC318" i="6" s="1"/>
  <c r="C166" i="19"/>
  <c r="X193" i="18"/>
  <c r="CM318" i="6" s="1"/>
  <c r="AO193" i="18"/>
  <c r="EL318" i="6" s="1"/>
  <c r="AI193" i="18"/>
  <c r="DT318" i="6" s="1"/>
  <c r="AI201" i="18"/>
  <c r="DT326" i="6" s="1"/>
  <c r="AD195" i="18"/>
  <c r="DE320" i="6" s="1"/>
  <c r="AT195" i="18"/>
  <c r="FA320" i="6" s="1"/>
  <c r="K124" i="6"/>
  <c r="E107" i="6"/>
  <c r="E99" i="6"/>
  <c r="E102" i="6"/>
  <c r="E105" i="6"/>
  <c r="E106" i="6"/>
  <c r="E100" i="6"/>
  <c r="E98" i="6"/>
  <c r="E103" i="6"/>
  <c r="E104" i="6"/>
  <c r="E101" i="6"/>
  <c r="AY196" i="18" l="1"/>
  <c r="FP321" i="6" s="1"/>
  <c r="AS196" i="18"/>
  <c r="EX321" i="6" s="1"/>
  <c r="AQ199" i="18"/>
  <c r="ER324" i="6" s="1"/>
  <c r="AK199" i="18"/>
  <c r="DZ324" i="6" s="1"/>
  <c r="L199" i="18"/>
  <c r="BC324" i="6" s="1"/>
  <c r="BB196" i="18"/>
  <c r="FY321" i="6" s="1"/>
  <c r="U193" i="18"/>
  <c r="CD318" i="6" s="1"/>
  <c r="AY193" i="18"/>
  <c r="FP318" i="6" s="1"/>
  <c r="AW196" i="18"/>
  <c r="FJ321" i="6" s="1"/>
  <c r="AM196" i="18"/>
  <c r="EF321" i="6" s="1"/>
  <c r="AX193" i="18"/>
  <c r="FM318" i="6" s="1"/>
  <c r="AE193" i="18"/>
  <c r="DH318" i="6" s="1"/>
  <c r="AA193" i="18"/>
  <c r="CV318" i="6" s="1"/>
  <c r="N193" i="18"/>
  <c r="BI318" i="6" s="1"/>
  <c r="C558" i="19"/>
  <c r="U558" i="19" s="1"/>
  <c r="U562" i="19" s="1"/>
  <c r="U584" i="19" s="1"/>
  <c r="AW193" i="18"/>
  <c r="FJ318" i="6" s="1"/>
  <c r="AS201" i="18"/>
  <c r="EX326" i="6" s="1"/>
  <c r="T199" i="18"/>
  <c r="CA324" i="6" s="1"/>
  <c r="AS193" i="18"/>
  <c r="EX318" i="6" s="1"/>
  <c r="O201" i="18"/>
  <c r="BL326" i="6" s="1"/>
  <c r="AH193" i="18"/>
  <c r="DQ318" i="6" s="1"/>
  <c r="X201" i="18"/>
  <c r="CM326" i="6" s="1"/>
  <c r="AH201" i="18"/>
  <c r="DQ326" i="6" s="1"/>
  <c r="V199" i="18"/>
  <c r="CG324" i="6" s="1"/>
  <c r="AJ193" i="18"/>
  <c r="DW318" i="6" s="1"/>
  <c r="AF193" i="18"/>
  <c r="DK318" i="6" s="1"/>
  <c r="AV196" i="18"/>
  <c r="FG321" i="6" s="1"/>
  <c r="AK193" i="18"/>
  <c r="DZ318" i="6" s="1"/>
  <c r="Y201" i="18"/>
  <c r="CP326" i="6" s="1"/>
  <c r="AD199" i="18"/>
  <c r="DE324" i="6" s="1"/>
  <c r="O199" i="18"/>
  <c r="BL324" i="6" s="1"/>
  <c r="AB196" i="18"/>
  <c r="CY321" i="6" s="1"/>
  <c r="BD193" i="18"/>
  <c r="GE318" i="6" s="1"/>
  <c r="AE196" i="18"/>
  <c r="DH321" i="6" s="1"/>
  <c r="BB201" i="18"/>
  <c r="FY326" i="6" s="1"/>
  <c r="W193" i="18"/>
  <c r="CJ318" i="6" s="1"/>
  <c r="AT196" i="18"/>
  <c r="FA321" i="6" s="1"/>
  <c r="AP201" i="18"/>
  <c r="EO326" i="6" s="1"/>
  <c r="Q196" i="18"/>
  <c r="BR321" i="6" s="1"/>
  <c r="BC196" i="18"/>
  <c r="GB321" i="6" s="1"/>
  <c r="BB193" i="18"/>
  <c r="FY318" i="6" s="1"/>
  <c r="M193" i="18"/>
  <c r="BF318" i="6" s="1"/>
  <c r="AI196" i="18"/>
  <c r="DT321" i="6" s="1"/>
  <c r="AU201" i="18"/>
  <c r="FD326" i="6" s="1"/>
  <c r="AZ193" i="18"/>
  <c r="FS318" i="6" s="1"/>
  <c r="AF196" i="18"/>
  <c r="DK321" i="6" s="1"/>
  <c r="BE193" i="18"/>
  <c r="GH318" i="6" s="1"/>
  <c r="AG193" i="18"/>
  <c r="DN318" i="6" s="1"/>
  <c r="AP193" i="18"/>
  <c r="EO318" i="6" s="1"/>
  <c r="Z193" i="18"/>
  <c r="CS318" i="6" s="1"/>
  <c r="U196" i="18"/>
  <c r="CD321" i="6" s="1"/>
  <c r="BC193" i="18"/>
  <c r="GB318" i="6" s="1"/>
  <c r="AL199" i="18"/>
  <c r="EC324" i="6" s="1"/>
  <c r="O193" i="18"/>
  <c r="BL318" i="6" s="1"/>
  <c r="Q193" i="18"/>
  <c r="BR318" i="6" s="1"/>
  <c r="AK196" i="18"/>
  <c r="DZ321" i="6" s="1"/>
  <c r="BA201" i="18"/>
  <c r="FV326" i="6" s="1"/>
  <c r="R199" i="18"/>
  <c r="BU324" i="6" s="1"/>
  <c r="AL193" i="18"/>
  <c r="EC318" i="6" s="1"/>
  <c r="AU193" i="18"/>
  <c r="FD318" i="6" s="1"/>
  <c r="AC196" i="18"/>
  <c r="DB321" i="6" s="1"/>
  <c r="AG201" i="18"/>
  <c r="DN326" i="6" s="1"/>
  <c r="AN199" i="18"/>
  <c r="EI324" i="6" s="1"/>
  <c r="AR193" i="18"/>
  <c r="EU318" i="6" s="1"/>
  <c r="AN193" i="18"/>
  <c r="EI318" i="6" s="1"/>
  <c r="W196" i="18"/>
  <c r="CJ321" i="6" s="1"/>
  <c r="AB201" i="18"/>
  <c r="CY326" i="6" s="1"/>
  <c r="AE199" i="18"/>
  <c r="DH324" i="6" s="1"/>
  <c r="L196" i="18"/>
  <c r="BC321" i="6" s="1"/>
  <c r="O196" i="18"/>
  <c r="BL321" i="6" s="1"/>
  <c r="AW201" i="18"/>
  <c r="FJ326" i="6" s="1"/>
  <c r="I30" i="17"/>
  <c r="I34" i="17" s="1"/>
  <c r="I37" i="17" s="1"/>
  <c r="AA558" i="19"/>
  <c r="AA562" i="19" s="1"/>
  <c r="AA584" i="19" s="1"/>
  <c r="P199" i="18"/>
  <c r="BO324" i="6" s="1"/>
  <c r="J196" i="18"/>
  <c r="AW321" i="6" s="1"/>
  <c r="AL200" i="18"/>
  <c r="EC325" i="6" s="1"/>
  <c r="AM201" i="18"/>
  <c r="EF326" i="6" s="1"/>
  <c r="M558" i="19"/>
  <c r="M562" i="19" s="1"/>
  <c r="M584" i="19" s="1"/>
  <c r="C509" i="19"/>
  <c r="Q509" i="19" s="1"/>
  <c r="Q513" i="19" s="1"/>
  <c r="Q535" i="19" s="1"/>
  <c r="AZ199" i="18"/>
  <c r="FS324" i="6" s="1"/>
  <c r="K196" i="18"/>
  <c r="AZ321" i="6" s="1"/>
  <c r="AN200" i="18"/>
  <c r="EI325" i="6" s="1"/>
  <c r="AJ199" i="18"/>
  <c r="DW324" i="6" s="1"/>
  <c r="R196" i="18"/>
  <c r="BU321" i="6" s="1"/>
  <c r="BA200" i="18"/>
  <c r="FV325" i="6" s="1"/>
  <c r="AK201" i="18"/>
  <c r="DZ326" i="6" s="1"/>
  <c r="BD201" i="18"/>
  <c r="GE326" i="6" s="1"/>
  <c r="V193" i="18"/>
  <c r="CG318" i="6" s="1"/>
  <c r="AT193" i="18"/>
  <c r="FA318" i="6" s="1"/>
  <c r="BA196" i="18"/>
  <c r="FV321" i="6" s="1"/>
  <c r="U200" i="18"/>
  <c r="CD325" i="6" s="1"/>
  <c r="AA201" i="18"/>
  <c r="CV326" i="6" s="1"/>
  <c r="U201" i="18"/>
  <c r="CD326" i="6" s="1"/>
  <c r="AV193" i="18"/>
  <c r="FG318" i="6" s="1"/>
  <c r="AM193" i="18"/>
  <c r="EF318" i="6" s="1"/>
  <c r="BF196" i="18"/>
  <c r="GK321" i="6" s="1"/>
  <c r="AQ200" i="18"/>
  <c r="ER325" i="6" s="1"/>
  <c r="AV201" i="18"/>
  <c r="FG326" i="6" s="1"/>
  <c r="Q201" i="18"/>
  <c r="BR326" i="6" s="1"/>
  <c r="J193" i="18"/>
  <c r="AW318" i="6" s="1"/>
  <c r="AB193" i="18"/>
  <c r="CY318" i="6" s="1"/>
  <c r="AH196" i="18"/>
  <c r="DQ321" i="6" s="1"/>
  <c r="AY201" i="18"/>
  <c r="FP326" i="6" s="1"/>
  <c r="AZ200" i="18"/>
  <c r="FS325" i="6" s="1"/>
  <c r="AK200" i="18"/>
  <c r="DZ325" i="6" s="1"/>
  <c r="X199" i="18"/>
  <c r="CM324" i="6" s="1"/>
  <c r="Z200" i="18"/>
  <c r="CS325" i="6" s="1"/>
  <c r="AH200" i="18"/>
  <c r="DQ325" i="6" s="1"/>
  <c r="AM199" i="18"/>
  <c r="EF324" i="6" s="1"/>
  <c r="BA199" i="18"/>
  <c r="FV324" i="6" s="1"/>
  <c r="AS199" i="18"/>
  <c r="EX324" i="6" s="1"/>
  <c r="BF199" i="18"/>
  <c r="GK324" i="6" s="1"/>
  <c r="L30" i="17"/>
  <c r="AQ196" i="18"/>
  <c r="ER321" i="6" s="1"/>
  <c r="AI199" i="18"/>
  <c r="DT324" i="6" s="1"/>
  <c r="AG199" i="18"/>
  <c r="DN324" i="6" s="1"/>
  <c r="Q200" i="18"/>
  <c r="BR325" i="6" s="1"/>
  <c r="AO196" i="18"/>
  <c r="EL321" i="6" s="1"/>
  <c r="I196" i="18"/>
  <c r="AT321" i="6" s="1"/>
  <c r="E50" i="6" s="1"/>
  <c r="I50" i="6" s="1"/>
  <c r="AV200" i="18"/>
  <c r="FG325" i="6" s="1"/>
  <c r="Z199" i="18"/>
  <c r="CS324" i="6" s="1"/>
  <c r="M199" i="18"/>
  <c r="BF324" i="6" s="1"/>
  <c r="AT199" i="18"/>
  <c r="FA324" i="6" s="1"/>
  <c r="I199" i="18"/>
  <c r="AT324" i="6" s="1"/>
  <c r="E53" i="6" s="1"/>
  <c r="F53" i="6" s="1"/>
  <c r="P196" i="18"/>
  <c r="BO321" i="6" s="1"/>
  <c r="AL196" i="18"/>
  <c r="EC321" i="6" s="1"/>
  <c r="AA199" i="18"/>
  <c r="CV324" i="6" s="1"/>
  <c r="T196" i="18"/>
  <c r="CA321" i="6" s="1"/>
  <c r="BB199" i="18"/>
  <c r="FY324" i="6" s="1"/>
  <c r="S196" i="18"/>
  <c r="BX321" i="6" s="1"/>
  <c r="C460" i="19"/>
  <c r="BA193" i="18"/>
  <c r="FV318" i="6" s="1"/>
  <c r="AB199" i="18"/>
  <c r="CY324" i="6" s="1"/>
  <c r="AO200" i="18"/>
  <c r="EL325" i="6" s="1"/>
  <c r="Q558" i="19"/>
  <c r="Q562" i="19" s="1"/>
  <c r="Q584" i="19" s="1"/>
  <c r="Y193" i="18"/>
  <c r="CP318" i="6" s="1"/>
  <c r="C313" i="19"/>
  <c r="K313" i="19" s="1"/>
  <c r="K317" i="19" s="1"/>
  <c r="K339" i="19" s="1"/>
  <c r="AR196" i="18"/>
  <c r="EU321" i="6" s="1"/>
  <c r="AY200" i="18"/>
  <c r="FP325" i="6" s="1"/>
  <c r="G558" i="19"/>
  <c r="G562" i="19" s="1"/>
  <c r="G584" i="19" s="1"/>
  <c r="C589" i="19" s="1"/>
  <c r="AO199" i="18"/>
  <c r="EL324" i="6" s="1"/>
  <c r="AQ195" i="18"/>
  <c r="ER320" i="6" s="1"/>
  <c r="BF193" i="18"/>
  <c r="GK318" i="6" s="1"/>
  <c r="I193" i="18"/>
  <c r="AT318" i="6" s="1"/>
  <c r="E47" i="6" s="1"/>
  <c r="J47" i="6" s="1"/>
  <c r="K47" i="6" s="1"/>
  <c r="AZ196" i="18"/>
  <c r="FS321" i="6" s="1"/>
  <c r="AN196" i="18"/>
  <c r="EI321" i="6" s="1"/>
  <c r="L200" i="18"/>
  <c r="BC325" i="6" s="1"/>
  <c r="V194" i="18"/>
  <c r="CG319" i="6" s="1"/>
  <c r="AZ201" i="18"/>
  <c r="FS326" i="6" s="1"/>
  <c r="S199" i="18"/>
  <c r="BX324" i="6" s="1"/>
  <c r="M195" i="18"/>
  <c r="BF320" i="6" s="1"/>
  <c r="S193" i="18"/>
  <c r="BX318" i="6" s="1"/>
  <c r="AQ193" i="18"/>
  <c r="ER318" i="6" s="1"/>
  <c r="BE196" i="18"/>
  <c r="GH321" i="6" s="1"/>
  <c r="BD196" i="18"/>
  <c r="GE321" i="6" s="1"/>
  <c r="BF200" i="18"/>
  <c r="GK325" i="6" s="1"/>
  <c r="P201" i="18"/>
  <c r="BO326" i="6" s="1"/>
  <c r="AQ201" i="18"/>
  <c r="ER326" i="6" s="1"/>
  <c r="AU199" i="18"/>
  <c r="FD324" i="6" s="1"/>
  <c r="W199" i="18"/>
  <c r="CJ324" i="6" s="1"/>
  <c r="Z201" i="18"/>
  <c r="CS326" i="6" s="1"/>
  <c r="AD193" i="18"/>
  <c r="DE318" i="6" s="1"/>
  <c r="P193" i="18"/>
  <c r="BO318" i="6" s="1"/>
  <c r="N196" i="18"/>
  <c r="BI321" i="6" s="1"/>
  <c r="AX196" i="18"/>
  <c r="FM321" i="6" s="1"/>
  <c r="AC200" i="18"/>
  <c r="DB325" i="6" s="1"/>
  <c r="W201" i="18"/>
  <c r="CJ326" i="6" s="1"/>
  <c r="AL201" i="18"/>
  <c r="EC326" i="6" s="1"/>
  <c r="AO194" i="18"/>
  <c r="EL319" i="6" s="1"/>
  <c r="O200" i="18"/>
  <c r="BL325" i="6" s="1"/>
  <c r="G34" i="17"/>
  <c r="G37" i="17" s="1"/>
  <c r="E34" i="17"/>
  <c r="E37" i="17" s="1"/>
  <c r="AW199" i="18"/>
  <c r="FJ324" i="6" s="1"/>
  <c r="BB200" i="18"/>
  <c r="FY325" i="6" s="1"/>
  <c r="AB200" i="18"/>
  <c r="CY325" i="6" s="1"/>
  <c r="BC201" i="18"/>
  <c r="GB326" i="6" s="1"/>
  <c r="AO201" i="18"/>
  <c r="EL326" i="6" s="1"/>
  <c r="AR201" i="18"/>
  <c r="EU326" i="6" s="1"/>
  <c r="AV199" i="18"/>
  <c r="FG324" i="6" s="1"/>
  <c r="BD199" i="18"/>
  <c r="GE324" i="6" s="1"/>
  <c r="Y199" i="18"/>
  <c r="CP324" i="6" s="1"/>
  <c r="AE201" i="18"/>
  <c r="DH326" i="6" s="1"/>
  <c r="BF201" i="18"/>
  <c r="GK326" i="6" s="1"/>
  <c r="AU200" i="18"/>
  <c r="FD325" i="6" s="1"/>
  <c r="AW200" i="18"/>
  <c r="FJ325" i="6" s="1"/>
  <c r="L201" i="18"/>
  <c r="BC326" i="6" s="1"/>
  <c r="AF199" i="18"/>
  <c r="DK324" i="6" s="1"/>
  <c r="Q199" i="18"/>
  <c r="BR324" i="6" s="1"/>
  <c r="K193" i="18"/>
  <c r="AZ318" i="6" s="1"/>
  <c r="R193" i="18"/>
  <c r="BU318" i="6" s="1"/>
  <c r="X196" i="18"/>
  <c r="CM321" i="6" s="1"/>
  <c r="AD196" i="18"/>
  <c r="DE321" i="6" s="1"/>
  <c r="Y200" i="18"/>
  <c r="CP325" i="6" s="1"/>
  <c r="P200" i="18"/>
  <c r="BO325" i="6" s="1"/>
  <c r="K201" i="18"/>
  <c r="AZ326" i="6" s="1"/>
  <c r="N201" i="18"/>
  <c r="BI326" i="6" s="1"/>
  <c r="AA200" i="18"/>
  <c r="CV325" i="6" s="1"/>
  <c r="AG200" i="18"/>
  <c r="DN325" i="6" s="1"/>
  <c r="BC199" i="18"/>
  <c r="GB324" i="6" s="1"/>
  <c r="AY199" i="18"/>
  <c r="FP324" i="6" s="1"/>
  <c r="BC200" i="18"/>
  <c r="GB325" i="6" s="1"/>
  <c r="AM200" i="18"/>
  <c r="EF325" i="6" s="1"/>
  <c r="Q197" i="18"/>
  <c r="BR322" i="6" s="1"/>
  <c r="E164" i="6"/>
  <c r="J164" i="6" s="1"/>
  <c r="K164" i="6" s="1"/>
  <c r="AS192" i="18"/>
  <c r="EX317" i="6" s="1"/>
  <c r="AT192" i="18"/>
  <c r="FA317" i="6" s="1"/>
  <c r="E9" i="20"/>
  <c r="M60" i="20" s="1"/>
  <c r="F55" i="6"/>
  <c r="I55" i="6"/>
  <c r="BA192" i="18"/>
  <c r="FV317" i="6" s="1"/>
  <c r="AH192" i="18"/>
  <c r="DQ317" i="6" s="1"/>
  <c r="Y197" i="18"/>
  <c r="CP322" i="6" s="1"/>
  <c r="T200" i="18"/>
  <c r="CA325" i="6" s="1"/>
  <c r="R200" i="18"/>
  <c r="BU325" i="6" s="1"/>
  <c r="AL197" i="18"/>
  <c r="EC322" i="6" s="1"/>
  <c r="AX199" i="18"/>
  <c r="FM324" i="6" s="1"/>
  <c r="AH199" i="18"/>
  <c r="DQ324" i="6" s="1"/>
  <c r="N199" i="18"/>
  <c r="BI324" i="6" s="1"/>
  <c r="AA196" i="18"/>
  <c r="CV321" i="6" s="1"/>
  <c r="Y196" i="18"/>
  <c r="CP321" i="6" s="1"/>
  <c r="AS200" i="18"/>
  <c r="EX325" i="6" s="1"/>
  <c r="V200" i="18"/>
  <c r="CG325" i="6" s="1"/>
  <c r="AA198" i="18"/>
  <c r="CV323" i="6" s="1"/>
  <c r="AB197" i="18"/>
  <c r="CY322" i="6" s="1"/>
  <c r="W192" i="18"/>
  <c r="CJ317" i="6" s="1"/>
  <c r="AF198" i="18"/>
  <c r="DK323" i="6" s="1"/>
  <c r="AI200" i="18"/>
  <c r="DT325" i="6" s="1"/>
  <c r="AT200" i="18"/>
  <c r="FA325" i="6" s="1"/>
  <c r="C411" i="19"/>
  <c r="Y411" i="19" s="1"/>
  <c r="Y415" i="19" s="1"/>
  <c r="Y437" i="19" s="1"/>
  <c r="U194" i="18"/>
  <c r="CD319" i="6" s="1"/>
  <c r="AC199" i="18"/>
  <c r="DB324" i="6" s="1"/>
  <c r="K199" i="18"/>
  <c r="AZ324" i="6" s="1"/>
  <c r="U199" i="18"/>
  <c r="CD324" i="6" s="1"/>
  <c r="M196" i="18"/>
  <c r="BF321" i="6" s="1"/>
  <c r="BE200" i="18"/>
  <c r="GH325" i="6" s="1"/>
  <c r="I200" i="18"/>
  <c r="AT325" i="6" s="1"/>
  <c r="E54" i="6" s="1"/>
  <c r="F54" i="6" s="1"/>
  <c r="BE201" i="18"/>
  <c r="GH326" i="6" s="1"/>
  <c r="E159" i="6"/>
  <c r="F159" i="6" s="1"/>
  <c r="E156" i="6"/>
  <c r="H156" i="6" s="1"/>
  <c r="I156" i="6" s="1"/>
  <c r="AE195" i="18"/>
  <c r="DH320" i="6" s="1"/>
  <c r="BE195" i="18"/>
  <c r="GH320" i="6" s="1"/>
  <c r="AX198" i="18"/>
  <c r="FM323" i="6" s="1"/>
  <c r="R197" i="18"/>
  <c r="BU322" i="6" s="1"/>
  <c r="BA194" i="18"/>
  <c r="FV319" i="6" s="1"/>
  <c r="BB192" i="18"/>
  <c r="FY317" i="6" s="1"/>
  <c r="AO195" i="18"/>
  <c r="EL320" i="6" s="1"/>
  <c r="AR195" i="18"/>
  <c r="EU320" i="6" s="1"/>
  <c r="AU198" i="18"/>
  <c r="FD323" i="6" s="1"/>
  <c r="BE197" i="18"/>
  <c r="GH322" i="6" s="1"/>
  <c r="BE194" i="18"/>
  <c r="GH319" i="6" s="1"/>
  <c r="AG192" i="18"/>
  <c r="DN317" i="6" s="1"/>
  <c r="AI198" i="18"/>
  <c r="DT323" i="6" s="1"/>
  <c r="AI197" i="18"/>
  <c r="DT322" i="6" s="1"/>
  <c r="AD192" i="18"/>
  <c r="DE317" i="6" s="1"/>
  <c r="AW198" i="18"/>
  <c r="FJ323" i="6" s="1"/>
  <c r="BF197" i="18"/>
  <c r="GK322" i="6" s="1"/>
  <c r="AV192" i="18"/>
  <c r="FG317" i="6" s="1"/>
  <c r="AO192" i="18"/>
  <c r="EL317" i="6" s="1"/>
  <c r="BD195" i="18"/>
  <c r="GE320" i="6" s="1"/>
  <c r="J195" i="18"/>
  <c r="AW320" i="6" s="1"/>
  <c r="AI195" i="18"/>
  <c r="DT320" i="6" s="1"/>
  <c r="L198" i="18"/>
  <c r="BC323" i="6" s="1"/>
  <c r="K197" i="18"/>
  <c r="AZ322" i="6" s="1"/>
  <c r="AM197" i="18"/>
  <c r="EF322" i="6" s="1"/>
  <c r="BD197" i="18"/>
  <c r="GE322" i="6" s="1"/>
  <c r="AQ194" i="18"/>
  <c r="ER319" i="6" s="1"/>
  <c r="C215" i="19"/>
  <c r="G215" i="19" s="1"/>
  <c r="G219" i="19" s="1"/>
  <c r="G241" i="19" s="1"/>
  <c r="C246" i="19" s="1"/>
  <c r="N195" i="18"/>
  <c r="BI320" i="6" s="1"/>
  <c r="BA195" i="18"/>
  <c r="FV320" i="6" s="1"/>
  <c r="AS195" i="18"/>
  <c r="EX320" i="6" s="1"/>
  <c r="AN195" i="18"/>
  <c r="EI320" i="6" s="1"/>
  <c r="N197" i="18"/>
  <c r="BI322" i="6" s="1"/>
  <c r="AM192" i="18"/>
  <c r="EF317" i="6" s="1"/>
  <c r="I195" i="18"/>
  <c r="AT320" i="6" s="1"/>
  <c r="E49" i="6" s="1"/>
  <c r="F49" i="6" s="1"/>
  <c r="BF195" i="18"/>
  <c r="GK320" i="6" s="1"/>
  <c r="K195" i="18"/>
  <c r="AZ320" i="6" s="1"/>
  <c r="AP195" i="18"/>
  <c r="EO320" i="6" s="1"/>
  <c r="AV198" i="18"/>
  <c r="FG323" i="6" s="1"/>
  <c r="Y198" i="18"/>
  <c r="CP323" i="6" s="1"/>
  <c r="AM198" i="18"/>
  <c r="EF323" i="6" s="1"/>
  <c r="AS198" i="18"/>
  <c r="EX323" i="6" s="1"/>
  <c r="AE197" i="18"/>
  <c r="DH322" i="6" s="1"/>
  <c r="AA197" i="18"/>
  <c r="CV322" i="6" s="1"/>
  <c r="J198" i="18"/>
  <c r="AW323" i="6" s="1"/>
  <c r="O195" i="18"/>
  <c r="BL320" i="6" s="1"/>
  <c r="X195" i="18"/>
  <c r="CM320" i="6" s="1"/>
  <c r="AE198" i="18"/>
  <c r="DH323" i="6" s="1"/>
  <c r="K194" i="18"/>
  <c r="AZ319" i="6" s="1"/>
  <c r="AC195" i="18"/>
  <c r="DB320" i="6" s="1"/>
  <c r="AY195" i="18"/>
  <c r="FP320" i="6" s="1"/>
  <c r="T198" i="18"/>
  <c r="CA323" i="6" s="1"/>
  <c r="BC198" i="18"/>
  <c r="GB323" i="6" s="1"/>
  <c r="X197" i="18"/>
  <c r="CM322" i="6" s="1"/>
  <c r="AO197" i="18"/>
  <c r="EL322" i="6" s="1"/>
  <c r="AF194" i="18"/>
  <c r="DK319" i="6" s="1"/>
  <c r="P195" i="18"/>
  <c r="BO320" i="6" s="1"/>
  <c r="BB198" i="18"/>
  <c r="FY323" i="6" s="1"/>
  <c r="AB198" i="18"/>
  <c r="CY323" i="6" s="1"/>
  <c r="BD198" i="18"/>
  <c r="GE323" i="6" s="1"/>
  <c r="AZ197" i="18"/>
  <c r="FS322" i="6" s="1"/>
  <c r="U197" i="18"/>
  <c r="CD322" i="6" s="1"/>
  <c r="AB194" i="18"/>
  <c r="CY319" i="6" s="1"/>
  <c r="AU194" i="18"/>
  <c r="FD319" i="6" s="1"/>
  <c r="W195" i="18"/>
  <c r="CJ320" i="6" s="1"/>
  <c r="AA195" i="18"/>
  <c r="CV320" i="6" s="1"/>
  <c r="BC195" i="18"/>
  <c r="GB320" i="6" s="1"/>
  <c r="AJ198" i="18"/>
  <c r="DW323" i="6" s="1"/>
  <c r="P194" i="18"/>
  <c r="BO319" i="6" s="1"/>
  <c r="X198" i="18"/>
  <c r="CM323" i="6" s="1"/>
  <c r="V198" i="18"/>
  <c r="CG323" i="6" s="1"/>
  <c r="AK197" i="18"/>
  <c r="DZ322" i="6" s="1"/>
  <c r="V197" i="18"/>
  <c r="CG322" i="6" s="1"/>
  <c r="AG194" i="18"/>
  <c r="DN319" i="6" s="1"/>
  <c r="AV194" i="18"/>
  <c r="FG319" i="6" s="1"/>
  <c r="Q192" i="18"/>
  <c r="BR317" i="6" s="1"/>
  <c r="R198" i="18"/>
  <c r="BU323" i="6" s="1"/>
  <c r="Z195" i="18"/>
  <c r="CS320" i="6" s="1"/>
  <c r="R195" i="18"/>
  <c r="BU320" i="6" s="1"/>
  <c r="AK195" i="18"/>
  <c r="DZ320" i="6" s="1"/>
  <c r="U195" i="18"/>
  <c r="CD320" i="6" s="1"/>
  <c r="AB195" i="18"/>
  <c r="CY320" i="6" s="1"/>
  <c r="AG195" i="18"/>
  <c r="DN320" i="6" s="1"/>
  <c r="V195" i="18"/>
  <c r="CG320" i="6" s="1"/>
  <c r="AR199" i="18"/>
  <c r="EU324" i="6" s="1"/>
  <c r="AP199" i="18"/>
  <c r="EO324" i="6" s="1"/>
  <c r="N194" i="18"/>
  <c r="BI319" i="6" s="1"/>
  <c r="S195" i="18"/>
  <c r="BX320" i="6" s="1"/>
  <c r="T195" i="18"/>
  <c r="CA320" i="6" s="1"/>
  <c r="S192" i="18"/>
  <c r="BX317" i="6" s="1"/>
  <c r="N200" i="18"/>
  <c r="BI325" i="6" s="1"/>
  <c r="AD200" i="18"/>
  <c r="DE325" i="6" s="1"/>
  <c r="AG198" i="18"/>
  <c r="DN323" i="6" s="1"/>
  <c r="J194" i="18"/>
  <c r="AW319" i="6" s="1"/>
  <c r="AQ197" i="18"/>
  <c r="ER322" i="6" s="1"/>
  <c r="J197" i="18"/>
  <c r="AW322" i="6" s="1"/>
  <c r="M194" i="18"/>
  <c r="BF319" i="6" s="1"/>
  <c r="L194" i="18"/>
  <c r="BC319" i="6" s="1"/>
  <c r="K192" i="18"/>
  <c r="AZ317" i="6" s="1"/>
  <c r="AF195" i="18"/>
  <c r="DK320" i="6" s="1"/>
  <c r="Q195" i="18"/>
  <c r="BR320" i="6" s="1"/>
  <c r="AZ195" i="18"/>
  <c r="FS320" i="6" s="1"/>
  <c r="P198" i="18"/>
  <c r="BO323" i="6" s="1"/>
  <c r="AU195" i="18"/>
  <c r="FD320" i="6" s="1"/>
  <c r="AX195" i="18"/>
  <c r="FM320" i="6" s="1"/>
  <c r="AV195" i="18"/>
  <c r="FG320" i="6" s="1"/>
  <c r="L195" i="18"/>
  <c r="BC320" i="6" s="1"/>
  <c r="J199" i="18"/>
  <c r="AW324" i="6" s="1"/>
  <c r="AY192" i="18"/>
  <c r="FP317" i="6" s="1"/>
  <c r="AJ195" i="18"/>
  <c r="DW320" i="6" s="1"/>
  <c r="BB195" i="18"/>
  <c r="FY320" i="6" s="1"/>
  <c r="AK192" i="18"/>
  <c r="DZ317" i="6" s="1"/>
  <c r="AE200" i="18"/>
  <c r="DH325" i="6" s="1"/>
  <c r="AR200" i="18"/>
  <c r="EU325" i="6" s="1"/>
  <c r="Q198" i="18"/>
  <c r="BR323" i="6" s="1"/>
  <c r="AE194" i="18"/>
  <c r="DH319" i="6" s="1"/>
  <c r="AH197" i="18"/>
  <c r="DQ322" i="6" s="1"/>
  <c r="AF197" i="18"/>
  <c r="DK322" i="6" s="1"/>
  <c r="BD194" i="18"/>
  <c r="GE319" i="6" s="1"/>
  <c r="AA194" i="18"/>
  <c r="CV319" i="6" s="1"/>
  <c r="T197" i="18"/>
  <c r="CA322" i="6" s="1"/>
  <c r="AB192" i="18"/>
  <c r="CY317" i="6" s="1"/>
  <c r="AH195" i="18"/>
  <c r="DQ320" i="6" s="1"/>
  <c r="C264" i="19"/>
  <c r="AA264" i="19" s="1"/>
  <c r="AA268" i="19" s="1"/>
  <c r="AA290" i="19" s="1"/>
  <c r="AJ200" i="18"/>
  <c r="DW325" i="6" s="1"/>
  <c r="BD200" i="18"/>
  <c r="GE325" i="6" s="1"/>
  <c r="BA198" i="18"/>
  <c r="FV323" i="6" s="1"/>
  <c r="BC197" i="18"/>
  <c r="GB322" i="6" s="1"/>
  <c r="AW194" i="18"/>
  <c r="FJ319" i="6" s="1"/>
  <c r="E162" i="6"/>
  <c r="H162" i="6" s="1"/>
  <c r="I162" i="6" s="1"/>
  <c r="AD194" i="18"/>
  <c r="DE319" i="6" s="1"/>
  <c r="AN192" i="18"/>
  <c r="EI317" i="6" s="1"/>
  <c r="BC194" i="18"/>
  <c r="GB319" i="6" s="1"/>
  <c r="AI194" i="18"/>
  <c r="DT319" i="6" s="1"/>
  <c r="O194" i="18"/>
  <c r="BL319" i="6" s="1"/>
  <c r="AL194" i="18"/>
  <c r="EC319" i="6" s="1"/>
  <c r="W194" i="18"/>
  <c r="CJ319" i="6" s="1"/>
  <c r="W200" i="18"/>
  <c r="CJ325" i="6" s="1"/>
  <c r="AP200" i="18"/>
  <c r="EO325" i="6" s="1"/>
  <c r="AT198" i="18"/>
  <c r="FA323" i="6" s="1"/>
  <c r="AC198" i="18"/>
  <c r="DB323" i="6" s="1"/>
  <c r="AM194" i="18"/>
  <c r="EF319" i="6" s="1"/>
  <c r="Z194" i="18"/>
  <c r="CS319" i="6" s="1"/>
  <c r="AX194" i="18"/>
  <c r="FM319" i="6" s="1"/>
  <c r="AJ194" i="18"/>
  <c r="DW319" i="6" s="1"/>
  <c r="X194" i="18"/>
  <c r="CM319" i="6" s="1"/>
  <c r="AC194" i="18"/>
  <c r="DB319" i="6" s="1"/>
  <c r="Y194" i="18"/>
  <c r="CP319" i="6" s="1"/>
  <c r="S194" i="18"/>
  <c r="BX319" i="6" s="1"/>
  <c r="J200" i="18"/>
  <c r="AW325" i="6" s="1"/>
  <c r="AX200" i="18"/>
  <c r="FM325" i="6" s="1"/>
  <c r="BF198" i="18"/>
  <c r="GK323" i="6" s="1"/>
  <c r="L197" i="18"/>
  <c r="BC322" i="6" s="1"/>
  <c r="I197" i="18"/>
  <c r="AT322" i="6" s="1"/>
  <c r="E51" i="6" s="1"/>
  <c r="H51" i="6" s="1"/>
  <c r="AY194" i="18"/>
  <c r="FP319" i="6" s="1"/>
  <c r="AN194" i="18"/>
  <c r="EI319" i="6" s="1"/>
  <c r="AC192" i="18"/>
  <c r="DB317" i="6" s="1"/>
  <c r="AS194" i="18"/>
  <c r="EX319" i="6" s="1"/>
  <c r="AW195" i="18"/>
  <c r="FJ320" i="6" s="1"/>
  <c r="AM195" i="18"/>
  <c r="EF320" i="6" s="1"/>
  <c r="S200" i="18"/>
  <c r="BX325" i="6" s="1"/>
  <c r="K200" i="18"/>
  <c r="AZ325" i="6" s="1"/>
  <c r="M198" i="18"/>
  <c r="BF323" i="6" s="1"/>
  <c r="Q194" i="18"/>
  <c r="BR319" i="6" s="1"/>
  <c r="AU197" i="18"/>
  <c r="FD322" i="6" s="1"/>
  <c r="C362" i="19"/>
  <c r="M362" i="19" s="1"/>
  <c r="M366" i="19" s="1"/>
  <c r="M388" i="19" s="1"/>
  <c r="AK194" i="18"/>
  <c r="DZ319" i="6" s="1"/>
  <c r="AR192" i="18"/>
  <c r="EU317" i="6" s="1"/>
  <c r="AZ194" i="18"/>
  <c r="FS319" i="6" s="1"/>
  <c r="I194" i="18"/>
  <c r="AT319" i="6" s="1"/>
  <c r="E48" i="6" s="1"/>
  <c r="I48" i="6" s="1"/>
  <c r="AA192" i="18"/>
  <c r="CV317" i="6" s="1"/>
  <c r="AL195" i="18"/>
  <c r="EC320" i="6" s="1"/>
  <c r="X200" i="18"/>
  <c r="CM325" i="6" s="1"/>
  <c r="M200" i="18"/>
  <c r="BF325" i="6" s="1"/>
  <c r="W198" i="18"/>
  <c r="CJ323" i="6" s="1"/>
  <c r="AZ198" i="18"/>
  <c r="FS323" i="6" s="1"/>
  <c r="AW197" i="18"/>
  <c r="FJ322" i="6" s="1"/>
  <c r="AD197" i="18"/>
  <c r="DE322" i="6" s="1"/>
  <c r="AJ192" i="18"/>
  <c r="DW317" i="6" s="1"/>
  <c r="T194" i="18"/>
  <c r="CA319" i="6" s="1"/>
  <c r="E157" i="6"/>
  <c r="J157" i="6" s="1"/>
  <c r="K157" i="6" s="1"/>
  <c r="E163" i="6"/>
  <c r="H163" i="6" s="1"/>
  <c r="I163" i="6" s="1"/>
  <c r="R192" i="18"/>
  <c r="BU317" i="6" s="1"/>
  <c r="Z192" i="18"/>
  <c r="CS317" i="6" s="1"/>
  <c r="AL192" i="18"/>
  <c r="EC317" i="6" s="1"/>
  <c r="AW192" i="18"/>
  <c r="FJ317" i="6" s="1"/>
  <c r="N192" i="18"/>
  <c r="BI317" i="6" s="1"/>
  <c r="M192" i="18"/>
  <c r="BF317" i="6" s="1"/>
  <c r="I198" i="18"/>
  <c r="AT323" i="6" s="1"/>
  <c r="E52" i="6" s="1"/>
  <c r="I52" i="6" s="1"/>
  <c r="Z197" i="18"/>
  <c r="CS322" i="6" s="1"/>
  <c r="AV197" i="18"/>
  <c r="FG322" i="6" s="1"/>
  <c r="BF194" i="18"/>
  <c r="GK319" i="6" s="1"/>
  <c r="Y192" i="18"/>
  <c r="CP317" i="6" s="1"/>
  <c r="AX192" i="18"/>
  <c r="FM317" i="6" s="1"/>
  <c r="AT194" i="18"/>
  <c r="FA319" i="6" s="1"/>
  <c r="AN198" i="18"/>
  <c r="EI323" i="6" s="1"/>
  <c r="AP198" i="18"/>
  <c r="EO323" i="6" s="1"/>
  <c r="W197" i="18"/>
  <c r="CJ322" i="6" s="1"/>
  <c r="BA197" i="18"/>
  <c r="FV322" i="6" s="1"/>
  <c r="AP194" i="18"/>
  <c r="EO319" i="6" s="1"/>
  <c r="BB194" i="18"/>
  <c r="FY319" i="6" s="1"/>
  <c r="R194" i="18"/>
  <c r="BU319" i="6" s="1"/>
  <c r="AH194" i="18"/>
  <c r="DQ319" i="6" s="1"/>
  <c r="AE192" i="18"/>
  <c r="DH317" i="6" s="1"/>
  <c r="V192" i="18"/>
  <c r="CG317" i="6" s="1"/>
  <c r="AP192" i="18"/>
  <c r="EO317" i="6" s="1"/>
  <c r="BD192" i="18"/>
  <c r="GE317" i="6" s="1"/>
  <c r="U192" i="18"/>
  <c r="CD317" i="6" s="1"/>
  <c r="BC192" i="18"/>
  <c r="GB317" i="6" s="1"/>
  <c r="U198" i="18"/>
  <c r="CD323" i="6" s="1"/>
  <c r="S198" i="18"/>
  <c r="BX323" i="6" s="1"/>
  <c r="AG197" i="18"/>
  <c r="DN322" i="6" s="1"/>
  <c r="S197" i="18"/>
  <c r="BX322" i="6" s="1"/>
  <c r="AS197" i="18"/>
  <c r="EX322" i="6" s="1"/>
  <c r="AQ192" i="18"/>
  <c r="ER317" i="6" s="1"/>
  <c r="K198" i="18"/>
  <c r="AZ323" i="6" s="1"/>
  <c r="AD198" i="18"/>
  <c r="DE323" i="6" s="1"/>
  <c r="M197" i="18"/>
  <c r="BF322" i="6" s="1"/>
  <c r="AC197" i="18"/>
  <c r="DB322" i="6" s="1"/>
  <c r="P197" i="18"/>
  <c r="BO322" i="6" s="1"/>
  <c r="AZ192" i="18"/>
  <c r="FS317" i="6" s="1"/>
  <c r="L192" i="18"/>
  <c r="BC317" i="6" s="1"/>
  <c r="O192" i="18"/>
  <c r="BL317" i="6" s="1"/>
  <c r="AQ198" i="18"/>
  <c r="ER323" i="6" s="1"/>
  <c r="O198" i="18"/>
  <c r="BL323" i="6" s="1"/>
  <c r="AX197" i="18"/>
  <c r="FM322" i="6" s="1"/>
  <c r="AJ197" i="18"/>
  <c r="DW322" i="6" s="1"/>
  <c r="AY197" i="18"/>
  <c r="FP322" i="6" s="1"/>
  <c r="T192" i="18"/>
  <c r="CA317" i="6" s="1"/>
  <c r="I192" i="18"/>
  <c r="AT317" i="6" s="1"/>
  <c r="E46" i="6" s="1"/>
  <c r="AH198" i="18"/>
  <c r="DQ323" i="6" s="1"/>
  <c r="Z198" i="18"/>
  <c r="CS323" i="6" s="1"/>
  <c r="AL198" i="18"/>
  <c r="EC323" i="6" s="1"/>
  <c r="AR197" i="18"/>
  <c r="EU322" i="6" s="1"/>
  <c r="BB197" i="18"/>
  <c r="FY322" i="6" s="1"/>
  <c r="J192" i="18"/>
  <c r="AW317" i="6" s="1"/>
  <c r="AU192" i="18"/>
  <c r="FD317" i="6" s="1"/>
  <c r="AY198" i="18"/>
  <c r="FP323" i="6" s="1"/>
  <c r="BE198" i="18"/>
  <c r="GH323" i="6" s="1"/>
  <c r="AO198" i="18"/>
  <c r="EL323" i="6" s="1"/>
  <c r="AT197" i="18"/>
  <c r="FA322" i="6" s="1"/>
  <c r="AP197" i="18"/>
  <c r="EO322" i="6" s="1"/>
  <c r="C117" i="19"/>
  <c r="AA117" i="19" s="1"/>
  <c r="AA121" i="19" s="1"/>
  <c r="AA143" i="19" s="1"/>
  <c r="X192" i="18"/>
  <c r="CM317" i="6" s="1"/>
  <c r="AR198" i="18"/>
  <c r="EU323" i="6" s="1"/>
  <c r="N198" i="18"/>
  <c r="BI323" i="6" s="1"/>
  <c r="AN197" i="18"/>
  <c r="EI322" i="6" s="1"/>
  <c r="P192" i="18"/>
  <c r="BO317" i="6" s="1"/>
  <c r="AF192" i="18"/>
  <c r="DK317" i="6" s="1"/>
  <c r="BE192" i="18"/>
  <c r="GH317" i="6" s="1"/>
  <c r="E155" i="6"/>
  <c r="F155" i="6" s="1"/>
  <c r="K558" i="19"/>
  <c r="K562" i="19" s="1"/>
  <c r="K584" i="19" s="1"/>
  <c r="BF192" i="18"/>
  <c r="GK317" i="6" s="1"/>
  <c r="S558" i="19"/>
  <c r="S562" i="19" s="1"/>
  <c r="S584" i="19" s="1"/>
  <c r="Y558" i="19"/>
  <c r="Y562" i="19" s="1"/>
  <c r="Y584" i="19" s="1"/>
  <c r="AC558" i="19"/>
  <c r="AC562" i="19" s="1"/>
  <c r="AC584" i="19" s="1"/>
  <c r="F156" i="6"/>
  <c r="E158" i="6"/>
  <c r="J158" i="6" s="1"/>
  <c r="K158" i="6" s="1"/>
  <c r="E108" i="6"/>
  <c r="F107" i="6" s="1"/>
  <c r="E161" i="6"/>
  <c r="E160" i="6"/>
  <c r="J55" i="6"/>
  <c r="K55" i="6" s="1"/>
  <c r="C562" i="19"/>
  <c r="O558" i="19"/>
  <c r="O562" i="19" s="1"/>
  <c r="O584" i="19" s="1"/>
  <c r="I558" i="19"/>
  <c r="I562" i="19" s="1"/>
  <c r="I584" i="19" s="1"/>
  <c r="W558" i="19"/>
  <c r="W562" i="19" s="1"/>
  <c r="W584" i="19" s="1"/>
  <c r="K411" i="19"/>
  <c r="K415" i="19" s="1"/>
  <c r="K437" i="19" s="1"/>
  <c r="M411" i="19"/>
  <c r="M415" i="19" s="1"/>
  <c r="M437" i="19" s="1"/>
  <c r="AC411" i="19"/>
  <c r="AC415" i="19" s="1"/>
  <c r="AC437" i="19" s="1"/>
  <c r="G411" i="19"/>
  <c r="G415" i="19" s="1"/>
  <c r="G437" i="19" s="1"/>
  <c r="S411" i="19"/>
  <c r="S415" i="19" s="1"/>
  <c r="S437" i="19" s="1"/>
  <c r="O411" i="19"/>
  <c r="O415" i="19" s="1"/>
  <c r="O437" i="19" s="1"/>
  <c r="Q411" i="19"/>
  <c r="Q415" i="19" s="1"/>
  <c r="Q437" i="19" s="1"/>
  <c r="W411" i="19"/>
  <c r="W415" i="19" s="1"/>
  <c r="W437" i="19" s="1"/>
  <c r="U411" i="19"/>
  <c r="U415" i="19" s="1"/>
  <c r="U437" i="19" s="1"/>
  <c r="C415" i="19"/>
  <c r="AA411" i="19"/>
  <c r="AA415" i="19" s="1"/>
  <c r="AA437" i="19" s="1"/>
  <c r="AA509" i="19"/>
  <c r="AA513" i="19" s="1"/>
  <c r="AA535" i="19" s="1"/>
  <c r="I509" i="19"/>
  <c r="I513" i="19" s="1"/>
  <c r="I535" i="19" s="1"/>
  <c r="Y509" i="19"/>
  <c r="Y513" i="19" s="1"/>
  <c r="Y535" i="19" s="1"/>
  <c r="M509" i="19"/>
  <c r="M513" i="19" s="1"/>
  <c r="M535" i="19" s="1"/>
  <c r="S509" i="19"/>
  <c r="S513" i="19" s="1"/>
  <c r="S535" i="19" s="1"/>
  <c r="K509" i="19"/>
  <c r="K513" i="19" s="1"/>
  <c r="K535" i="19" s="1"/>
  <c r="G509" i="19"/>
  <c r="G513" i="19" s="1"/>
  <c r="G535" i="19" s="1"/>
  <c r="O509" i="19"/>
  <c r="O513" i="19" s="1"/>
  <c r="O535" i="19" s="1"/>
  <c r="AC509" i="19"/>
  <c r="AC513" i="19" s="1"/>
  <c r="AC535" i="19" s="1"/>
  <c r="U509" i="19"/>
  <c r="U513" i="19" s="1"/>
  <c r="U535" i="19" s="1"/>
  <c r="W509" i="19"/>
  <c r="W513" i="19" s="1"/>
  <c r="W535" i="19" s="1"/>
  <c r="S166" i="19"/>
  <c r="S170" i="19" s="1"/>
  <c r="S192" i="19" s="1"/>
  <c r="O166" i="19"/>
  <c r="O170" i="19" s="1"/>
  <c r="O192" i="19" s="1"/>
  <c r="G166" i="19"/>
  <c r="G170" i="19" s="1"/>
  <c r="G192" i="19" s="1"/>
  <c r="Y166" i="19"/>
  <c r="Y170" i="19" s="1"/>
  <c r="Y192" i="19" s="1"/>
  <c r="K166" i="19"/>
  <c r="K170" i="19" s="1"/>
  <c r="K192" i="19" s="1"/>
  <c r="AA166" i="19"/>
  <c r="AA170" i="19" s="1"/>
  <c r="AA192" i="19" s="1"/>
  <c r="AC166" i="19"/>
  <c r="AC170" i="19" s="1"/>
  <c r="AC192" i="19" s="1"/>
  <c r="C170" i="19"/>
  <c r="Q166" i="19"/>
  <c r="Q170" i="19" s="1"/>
  <c r="Q192" i="19" s="1"/>
  <c r="W166" i="19"/>
  <c r="W170" i="19" s="1"/>
  <c r="W192" i="19" s="1"/>
  <c r="I166" i="19"/>
  <c r="I170" i="19" s="1"/>
  <c r="I192" i="19" s="1"/>
  <c r="U166" i="19"/>
  <c r="U170" i="19" s="1"/>
  <c r="U192" i="19" s="1"/>
  <c r="M166" i="19"/>
  <c r="M170" i="19" s="1"/>
  <c r="M192" i="19" s="1"/>
  <c r="M80" i="20"/>
  <c r="M82" i="20" s="1"/>
  <c r="G82" i="20"/>
  <c r="L80" i="20"/>
  <c r="C317" i="19"/>
  <c r="Y313" i="19"/>
  <c r="Y317" i="19" s="1"/>
  <c r="Y339" i="19" s="1"/>
  <c r="AA313" i="19"/>
  <c r="AA317" i="19" s="1"/>
  <c r="AA339" i="19" s="1"/>
  <c r="AC313" i="19"/>
  <c r="AC317" i="19" s="1"/>
  <c r="AC339" i="19" s="1"/>
  <c r="Q313" i="19"/>
  <c r="Q317" i="19" s="1"/>
  <c r="Q339" i="19" s="1"/>
  <c r="S313" i="19"/>
  <c r="S317" i="19" s="1"/>
  <c r="S339" i="19" s="1"/>
  <c r="O313" i="19"/>
  <c r="O317" i="19" s="1"/>
  <c r="O339" i="19" s="1"/>
  <c r="M313" i="19"/>
  <c r="M317" i="19" s="1"/>
  <c r="M339" i="19" s="1"/>
  <c r="W313" i="19"/>
  <c r="W317" i="19" s="1"/>
  <c r="W339" i="19" s="1"/>
  <c r="I313" i="19"/>
  <c r="I317" i="19" s="1"/>
  <c r="I339" i="19" s="1"/>
  <c r="U313" i="19"/>
  <c r="U317" i="19" s="1"/>
  <c r="U339" i="19" s="1"/>
  <c r="G313" i="19"/>
  <c r="G317" i="19" s="1"/>
  <c r="G339" i="19" s="1"/>
  <c r="I53" i="6"/>
  <c r="J53" i="6"/>
  <c r="K53" i="6" s="1"/>
  <c r="H53" i="6"/>
  <c r="M460" i="19"/>
  <c r="M464" i="19" s="1"/>
  <c r="M486" i="19" s="1"/>
  <c r="Q460" i="19"/>
  <c r="Q464" i="19" s="1"/>
  <c r="Q486" i="19" s="1"/>
  <c r="S460" i="19"/>
  <c r="S464" i="19" s="1"/>
  <c r="S486" i="19" s="1"/>
  <c r="O460" i="19"/>
  <c r="O464" i="19" s="1"/>
  <c r="O486" i="19" s="1"/>
  <c r="C464" i="19"/>
  <c r="I460" i="19"/>
  <c r="I464" i="19" s="1"/>
  <c r="I486" i="19" s="1"/>
  <c r="K460" i="19"/>
  <c r="K464" i="19" s="1"/>
  <c r="K486" i="19" s="1"/>
  <c r="U460" i="19"/>
  <c r="U464" i="19" s="1"/>
  <c r="U486" i="19" s="1"/>
  <c r="G460" i="19"/>
  <c r="G464" i="19" s="1"/>
  <c r="G486" i="19" s="1"/>
  <c r="Y460" i="19"/>
  <c r="Y464" i="19" s="1"/>
  <c r="Y486" i="19" s="1"/>
  <c r="W460" i="19"/>
  <c r="W464" i="19" s="1"/>
  <c r="W486" i="19" s="1"/>
  <c r="AC460" i="19"/>
  <c r="AC464" i="19" s="1"/>
  <c r="AC486" i="19" s="1"/>
  <c r="AA460" i="19"/>
  <c r="AA464" i="19" s="1"/>
  <c r="AA486" i="19" s="1"/>
  <c r="H164" i="6"/>
  <c r="I164" i="6" s="1"/>
  <c r="F164" i="6"/>
  <c r="I88" i="1" l="1"/>
  <c r="C513" i="19"/>
  <c r="I117" i="19"/>
  <c r="I121" i="19" s="1"/>
  <c r="I143" i="19" s="1"/>
  <c r="H159" i="6"/>
  <c r="I159" i="6" s="1"/>
  <c r="J49" i="6"/>
  <c r="K49" i="6" s="1"/>
  <c r="H49" i="6"/>
  <c r="F51" i="6"/>
  <c r="I51" i="6"/>
  <c r="I411" i="19"/>
  <c r="I415" i="19" s="1"/>
  <c r="I437" i="19" s="1"/>
  <c r="C437" i="19" s="1"/>
  <c r="C454" i="19" s="1"/>
  <c r="E11" i="20"/>
  <c r="E13" i="20" s="1"/>
  <c r="B80" i="20"/>
  <c r="M24" i="20"/>
  <c r="L60" i="20"/>
  <c r="E24" i="20"/>
  <c r="J24" i="20"/>
  <c r="B82" i="20"/>
  <c r="J162" i="6"/>
  <c r="K162" i="6" s="1"/>
  <c r="H155" i="6"/>
  <c r="I155" i="6" s="1"/>
  <c r="I47" i="6"/>
  <c r="Y215" i="19"/>
  <c r="Y219" i="19" s="1"/>
  <c r="Y241" i="19" s="1"/>
  <c r="J48" i="6"/>
  <c r="K48" i="6" s="1"/>
  <c r="I49" i="6"/>
  <c r="U215" i="19"/>
  <c r="U219" i="19" s="1"/>
  <c r="U241" i="19" s="1"/>
  <c r="F48" i="6"/>
  <c r="I54" i="1"/>
  <c r="H47" i="6"/>
  <c r="H48" i="6"/>
  <c r="F47" i="6"/>
  <c r="Q362" i="19"/>
  <c r="Q366" i="19" s="1"/>
  <c r="Q388" i="19" s="1"/>
  <c r="FJ327" i="6"/>
  <c r="F50" i="6"/>
  <c r="H54" i="6"/>
  <c r="F162" i="6"/>
  <c r="J54" i="6"/>
  <c r="K54" i="6" s="1"/>
  <c r="J50" i="6"/>
  <c r="K50" i="6" s="1"/>
  <c r="H50" i="6"/>
  <c r="DN327" i="6"/>
  <c r="I54" i="6"/>
  <c r="I362" i="19"/>
  <c r="I366" i="19" s="1"/>
  <c r="I388" i="19" s="1"/>
  <c r="BR327" i="6"/>
  <c r="FM327" i="6"/>
  <c r="DT327" i="6"/>
  <c r="CY327" i="6"/>
  <c r="FG327" i="6"/>
  <c r="K362" i="19"/>
  <c r="K366" i="19" s="1"/>
  <c r="K388" i="19" s="1"/>
  <c r="CV327" i="6"/>
  <c r="BU327" i="6"/>
  <c r="BC327" i="6"/>
  <c r="FA327" i="6"/>
  <c r="J163" i="6"/>
  <c r="K163" i="6" s="1"/>
  <c r="AW327" i="6"/>
  <c r="H20" i="6" s="1"/>
  <c r="GH327" i="6"/>
  <c r="AM202" i="18"/>
  <c r="M264" i="19"/>
  <c r="M268" i="19" s="1"/>
  <c r="M290" i="19" s="1"/>
  <c r="J156" i="6"/>
  <c r="K156" i="6" s="1"/>
  <c r="C268" i="19"/>
  <c r="I87" i="1"/>
  <c r="I125" i="1"/>
  <c r="AV202" i="18"/>
  <c r="U264" i="19"/>
  <c r="U268" i="19" s="1"/>
  <c r="U290" i="19" s="1"/>
  <c r="I82" i="1"/>
  <c r="BF327" i="6"/>
  <c r="BE202" i="18"/>
  <c r="GK327" i="6"/>
  <c r="F157" i="6"/>
  <c r="AA202" i="18"/>
  <c r="J159" i="6"/>
  <c r="K159" i="6" s="1"/>
  <c r="I109" i="1"/>
  <c r="AC117" i="19"/>
  <c r="AC121" i="19" s="1"/>
  <c r="AC143" i="19" s="1"/>
  <c r="CM327" i="6"/>
  <c r="DW327" i="6"/>
  <c r="GE327" i="6"/>
  <c r="DZ327" i="6"/>
  <c r="DB327" i="6"/>
  <c r="AF202" i="18"/>
  <c r="AI202" i="18"/>
  <c r="H157" i="6"/>
  <c r="I157" i="6" s="1"/>
  <c r="I78" i="1"/>
  <c r="EO327" i="6"/>
  <c r="I136" i="1"/>
  <c r="AG202" i="18"/>
  <c r="DE327" i="6"/>
  <c r="Y264" i="19"/>
  <c r="Y268" i="19" s="1"/>
  <c r="Y290" i="19" s="1"/>
  <c r="EX327" i="6"/>
  <c r="CP327" i="6"/>
  <c r="U202" i="18"/>
  <c r="AZ327" i="6"/>
  <c r="G264" i="19"/>
  <c r="G268" i="19" s="1"/>
  <c r="G290" i="19" s="1"/>
  <c r="C295" i="19" s="1"/>
  <c r="AC264" i="19"/>
  <c r="AC268" i="19" s="1"/>
  <c r="AC290" i="19" s="1"/>
  <c r="V202" i="18"/>
  <c r="DK327" i="6"/>
  <c r="K264" i="19"/>
  <c r="K268" i="19" s="1"/>
  <c r="K290" i="19" s="1"/>
  <c r="O264" i="19"/>
  <c r="O268" i="19" s="1"/>
  <c r="O290" i="19" s="1"/>
  <c r="I95" i="1"/>
  <c r="I20" i="1"/>
  <c r="S264" i="19"/>
  <c r="S268" i="19" s="1"/>
  <c r="S290" i="19" s="1"/>
  <c r="CA327" i="6"/>
  <c r="GB327" i="6"/>
  <c r="BX327" i="6"/>
  <c r="W215" i="19"/>
  <c r="W219" i="19" s="1"/>
  <c r="W241" i="19" s="1"/>
  <c r="K215" i="19"/>
  <c r="K219" i="19" s="1"/>
  <c r="K241" i="19" s="1"/>
  <c r="I215" i="19"/>
  <c r="I219" i="19" s="1"/>
  <c r="I241" i="19" s="1"/>
  <c r="C247" i="19" s="1"/>
  <c r="M215" i="19"/>
  <c r="M219" i="19" s="1"/>
  <c r="M241" i="19" s="1"/>
  <c r="S215" i="19"/>
  <c r="S219" i="19" s="1"/>
  <c r="S241" i="19" s="1"/>
  <c r="Q215" i="19"/>
  <c r="Q219" i="19" s="1"/>
  <c r="Q241" i="19" s="1"/>
  <c r="AA215" i="19"/>
  <c r="AA219" i="19" s="1"/>
  <c r="AA241" i="19" s="1"/>
  <c r="O215" i="19"/>
  <c r="O219" i="19" s="1"/>
  <c r="O241" i="19" s="1"/>
  <c r="C219" i="19"/>
  <c r="AC215" i="19"/>
  <c r="AC219" i="19" s="1"/>
  <c r="AC241" i="19" s="1"/>
  <c r="Q264" i="19"/>
  <c r="Q268" i="19" s="1"/>
  <c r="Q290" i="19" s="1"/>
  <c r="W264" i="19"/>
  <c r="W268" i="19" s="1"/>
  <c r="W290" i="19" s="1"/>
  <c r="CJ327" i="6"/>
  <c r="BA202" i="18"/>
  <c r="CG327" i="6"/>
  <c r="M202" i="18"/>
  <c r="I264" i="19"/>
  <c r="I268" i="19" s="1"/>
  <c r="I290" i="19" s="1"/>
  <c r="J51" i="6"/>
  <c r="K51" i="6" s="1"/>
  <c r="EF327" i="6"/>
  <c r="BI327" i="6"/>
  <c r="DH327" i="6"/>
  <c r="R202" i="18"/>
  <c r="AB202" i="18"/>
  <c r="FY327" i="6"/>
  <c r="BO327" i="6"/>
  <c r="W202" i="18"/>
  <c r="FD327" i="6"/>
  <c r="F102" i="6"/>
  <c r="FV327" i="6"/>
  <c r="AW202" i="18"/>
  <c r="AC362" i="19"/>
  <c r="AC366" i="19" s="1"/>
  <c r="AC388" i="19" s="1"/>
  <c r="AT202" i="18"/>
  <c r="Y117" i="19"/>
  <c r="Y121" i="19" s="1"/>
  <c r="Y143" i="19" s="1"/>
  <c r="I76" i="1"/>
  <c r="AX202" i="18"/>
  <c r="AJ202" i="18"/>
  <c r="FS327" i="6"/>
  <c r="I65" i="1"/>
  <c r="BD202" i="18"/>
  <c r="AE202" i="18"/>
  <c r="O117" i="19"/>
  <c r="O121" i="19" s="1"/>
  <c r="O143" i="19" s="1"/>
  <c r="K117" i="19"/>
  <c r="K121" i="19" s="1"/>
  <c r="K143" i="19" s="1"/>
  <c r="AP202" i="18"/>
  <c r="F105" i="6"/>
  <c r="I33" i="1"/>
  <c r="U362" i="19"/>
  <c r="U366" i="19" s="1"/>
  <c r="U388" i="19" s="1"/>
  <c r="J202" i="18"/>
  <c r="AC202" i="18"/>
  <c r="AK202" i="18"/>
  <c r="Q202" i="18"/>
  <c r="AA362" i="19"/>
  <c r="AA366" i="19" s="1"/>
  <c r="AA388" i="19" s="1"/>
  <c r="BC202" i="18"/>
  <c r="EC327" i="6"/>
  <c r="F104" i="6"/>
  <c r="W362" i="19"/>
  <c r="W366" i="19" s="1"/>
  <c r="W388" i="19" s="1"/>
  <c r="J52" i="6"/>
  <c r="K52" i="6" s="1"/>
  <c r="CS327" i="6"/>
  <c r="ER327" i="6"/>
  <c r="C366" i="19"/>
  <c r="F99" i="6"/>
  <c r="I108" i="1"/>
  <c r="O362" i="19"/>
  <c r="O366" i="19" s="1"/>
  <c r="O388" i="19" s="1"/>
  <c r="H52" i="6"/>
  <c r="DQ327" i="6"/>
  <c r="M117" i="19"/>
  <c r="M121" i="19" s="1"/>
  <c r="M143" i="19" s="1"/>
  <c r="S362" i="19"/>
  <c r="S366" i="19" s="1"/>
  <c r="S388" i="19" s="1"/>
  <c r="G362" i="19"/>
  <c r="G366" i="19" s="1"/>
  <c r="G388" i="19" s="1"/>
  <c r="C393" i="19" s="1"/>
  <c r="U117" i="19"/>
  <c r="U121" i="19" s="1"/>
  <c r="U143" i="19" s="1"/>
  <c r="I69" i="1"/>
  <c r="I140" i="1"/>
  <c r="Y362" i="19"/>
  <c r="Y366" i="19" s="1"/>
  <c r="Y388" i="19" s="1"/>
  <c r="S117" i="19"/>
  <c r="S121" i="19" s="1"/>
  <c r="S143" i="19" s="1"/>
  <c r="G117" i="19"/>
  <c r="G121" i="19" s="1"/>
  <c r="G143" i="19" s="1"/>
  <c r="C148" i="19" s="1"/>
  <c r="I177" i="6"/>
  <c r="I175" i="6" s="1"/>
  <c r="BB202" i="18"/>
  <c r="F163" i="6"/>
  <c r="W117" i="19"/>
  <c r="W121" i="19" s="1"/>
  <c r="W143" i="19" s="1"/>
  <c r="CD327" i="6"/>
  <c r="EU327" i="6"/>
  <c r="AL202" i="18"/>
  <c r="Z202" i="18"/>
  <c r="AT327" i="6"/>
  <c r="E20" i="6" s="1"/>
  <c r="I202" i="18"/>
  <c r="X202" i="18"/>
  <c r="AS202" i="18"/>
  <c r="EI327" i="6"/>
  <c r="AQ202" i="18"/>
  <c r="BL327" i="6"/>
  <c r="AH202" i="18"/>
  <c r="J155" i="6"/>
  <c r="K155" i="6" s="1"/>
  <c r="F52" i="6"/>
  <c r="Y202" i="18"/>
  <c r="C121" i="19"/>
  <c r="E165" i="6"/>
  <c r="F101" i="6"/>
  <c r="L12" i="17"/>
  <c r="L21" i="17" s="1"/>
  <c r="I31" i="1"/>
  <c r="I47" i="1"/>
  <c r="I63" i="1"/>
  <c r="I89" i="1" s="1"/>
  <c r="N202" i="18"/>
  <c r="AU202" i="18"/>
  <c r="AD202" i="18"/>
  <c r="AY202" i="18"/>
  <c r="F103" i="6"/>
  <c r="I121" i="1"/>
  <c r="I135" i="1"/>
  <c r="I141" i="1" s="1"/>
  <c r="I56" i="1"/>
  <c r="I93" i="1"/>
  <c r="I9" i="1"/>
  <c r="I22" i="1" s="1"/>
  <c r="I15" i="1"/>
  <c r="I146" i="1"/>
  <c r="I48" i="1"/>
  <c r="I137" i="1"/>
  <c r="I67" i="1"/>
  <c r="I44" i="1"/>
  <c r="I45" i="1"/>
  <c r="I34" i="1"/>
  <c r="I26" i="1"/>
  <c r="I18" i="1"/>
  <c r="I40" i="1"/>
  <c r="I49" i="1" s="1"/>
  <c r="I123" i="1"/>
  <c r="T202" i="18"/>
  <c r="I17" i="1"/>
  <c r="I92" i="1"/>
  <c r="I98" i="1"/>
  <c r="I130" i="1"/>
  <c r="I51" i="1"/>
  <c r="AR202" i="18"/>
  <c r="AO202" i="18"/>
  <c r="I79" i="1"/>
  <c r="I101" i="1"/>
  <c r="I113" i="1"/>
  <c r="P202" i="18"/>
  <c r="I126" i="1"/>
  <c r="I81" i="1"/>
  <c r="I131" i="1"/>
  <c r="I117" i="1"/>
  <c r="I99" i="1"/>
  <c r="I127" i="1"/>
  <c r="I120" i="1"/>
  <c r="I134" i="1" s="1"/>
  <c r="I128" i="1"/>
  <c r="I83" i="1"/>
  <c r="I37" i="1"/>
  <c r="L202" i="18"/>
  <c r="AN202" i="18"/>
  <c r="I66" i="1"/>
  <c r="I133" i="1"/>
  <c r="I96" i="1"/>
  <c r="I42" i="1"/>
  <c r="I60" i="1"/>
  <c r="I57" i="1"/>
  <c r="F100" i="6"/>
  <c r="I10" i="1"/>
  <c r="I50" i="1"/>
  <c r="I62" i="1" s="1"/>
  <c r="I105" i="1"/>
  <c r="I90" i="1"/>
  <c r="I102" i="1" s="1"/>
  <c r="I91" i="1"/>
  <c r="I27" i="1"/>
  <c r="I104" i="1"/>
  <c r="I53" i="1"/>
  <c r="EL327" i="6"/>
  <c r="I94" i="1"/>
  <c r="I14" i="1"/>
  <c r="I138" i="1"/>
  <c r="I71" i="1"/>
  <c r="F106" i="6"/>
  <c r="K202" i="18"/>
  <c r="I19" i="1"/>
  <c r="I85" i="1"/>
  <c r="I97" i="1"/>
  <c r="I142" i="1"/>
  <c r="I151" i="1" s="1"/>
  <c r="AZ202" i="18"/>
  <c r="O202" i="18"/>
  <c r="I150" i="1"/>
  <c r="I21" i="1"/>
  <c r="I86" i="1"/>
  <c r="I84" i="1"/>
  <c r="I143" i="1"/>
  <c r="I13" i="1"/>
  <c r="I77" i="1"/>
  <c r="I122" i="1"/>
  <c r="B155" i="6"/>
  <c r="I132" i="1"/>
  <c r="I36" i="1"/>
  <c r="I59" i="1"/>
  <c r="I100" i="1"/>
  <c r="BF202" i="18"/>
  <c r="FP327" i="6"/>
  <c r="S202" i="18"/>
  <c r="Q117" i="19"/>
  <c r="Q121" i="19" s="1"/>
  <c r="Q143" i="19" s="1"/>
  <c r="I43" i="1"/>
  <c r="I35" i="1"/>
  <c r="I46" i="1"/>
  <c r="I106" i="1"/>
  <c r="I74" i="1"/>
  <c r="C149" i="19"/>
  <c r="I124" i="1"/>
  <c r="I72" i="1"/>
  <c r="I25" i="1"/>
  <c r="I148" i="1"/>
  <c r="I28" i="1"/>
  <c r="I29" i="1"/>
  <c r="I24" i="1"/>
  <c r="I110" i="1"/>
  <c r="I30" i="1"/>
  <c r="I139" i="1"/>
  <c r="I11" i="1"/>
  <c r="I112" i="1"/>
  <c r="I119" i="1" s="1"/>
  <c r="I103" i="1"/>
  <c r="I111" i="1" s="1"/>
  <c r="I152" i="1"/>
  <c r="I32" i="1"/>
  <c r="I61" i="1"/>
  <c r="I147" i="1"/>
  <c r="I129" i="1"/>
  <c r="I115" i="1"/>
  <c r="F158" i="6"/>
  <c r="F98" i="6"/>
  <c r="I75" i="1"/>
  <c r="I23" i="1"/>
  <c r="I39" i="1" s="1"/>
  <c r="I73" i="1"/>
  <c r="I12" i="1"/>
  <c r="I55" i="1"/>
  <c r="I41" i="1"/>
  <c r="I58" i="1"/>
  <c r="I68" i="1"/>
  <c r="I144" i="1"/>
  <c r="I70" i="1"/>
  <c r="I116" i="1"/>
  <c r="I118" i="1"/>
  <c r="I38" i="1"/>
  <c r="I114" i="1"/>
  <c r="I64" i="1"/>
  <c r="I80" i="1"/>
  <c r="I107" i="1"/>
  <c r="I145" i="1"/>
  <c r="I149" i="1"/>
  <c r="I16" i="1"/>
  <c r="I52" i="1"/>
  <c r="H158" i="6"/>
  <c r="I158" i="6" s="1"/>
  <c r="C590" i="19"/>
  <c r="C591" i="19" s="1"/>
  <c r="C592" i="19" s="1"/>
  <c r="C593" i="19" s="1"/>
  <c r="C594" i="19" s="1"/>
  <c r="C595" i="19" s="1"/>
  <c r="C596" i="19" s="1"/>
  <c r="C597" i="19" s="1"/>
  <c r="C598" i="19" s="1"/>
  <c r="C599" i="19" s="1"/>
  <c r="C600" i="19" s="1"/>
  <c r="F160" i="6"/>
  <c r="J160" i="6"/>
  <c r="K160" i="6" s="1"/>
  <c r="H161" i="6"/>
  <c r="I161" i="6" s="1"/>
  <c r="F161" i="6"/>
  <c r="J161" i="6"/>
  <c r="K161" i="6" s="1"/>
  <c r="C584" i="19"/>
  <c r="C601" i="19" s="1"/>
  <c r="H160" i="6"/>
  <c r="I160" i="6" s="1"/>
  <c r="C442" i="19"/>
  <c r="M64" i="20"/>
  <c r="M66" i="20" s="1"/>
  <c r="M67" i="20" s="1"/>
  <c r="M62" i="20"/>
  <c r="E26" i="20"/>
  <c r="E27" i="20" s="1"/>
  <c r="M26" i="20"/>
  <c r="M27" i="20" s="1"/>
  <c r="C16" i="19"/>
  <c r="J26" i="20"/>
  <c r="C491" i="19"/>
  <c r="C492" i="19" s="1"/>
  <c r="C493" i="19" s="1"/>
  <c r="C494" i="19" s="1"/>
  <c r="C495" i="19" s="1"/>
  <c r="C496" i="19" s="1"/>
  <c r="C497" i="19" s="1"/>
  <c r="C498" i="19" s="1"/>
  <c r="C499" i="19" s="1"/>
  <c r="C500" i="19" s="1"/>
  <c r="C501" i="19" s="1"/>
  <c r="C502" i="19" s="1"/>
  <c r="C486" i="19"/>
  <c r="C503" i="19" s="1"/>
  <c r="M84" i="20"/>
  <c r="M86" i="20" s="1"/>
  <c r="M87" i="20" s="1"/>
  <c r="C540" i="19"/>
  <c r="C541" i="19" s="1"/>
  <c r="C542" i="19" s="1"/>
  <c r="C543" i="19" s="1"/>
  <c r="C544" i="19" s="1"/>
  <c r="C545" i="19" s="1"/>
  <c r="C546" i="19" s="1"/>
  <c r="C547" i="19" s="1"/>
  <c r="C548" i="19" s="1"/>
  <c r="C549" i="19" s="1"/>
  <c r="C550" i="19" s="1"/>
  <c r="C551" i="19" s="1"/>
  <c r="C535" i="19"/>
  <c r="C552" i="19" s="1"/>
  <c r="C192" i="19"/>
  <c r="C209" i="19" s="1"/>
  <c r="C197" i="19"/>
  <c r="C198" i="19" s="1"/>
  <c r="C199" i="19" s="1"/>
  <c r="C200" i="19" s="1"/>
  <c r="C201" i="19" s="1"/>
  <c r="C202" i="19" s="1"/>
  <c r="C203" i="19" s="1"/>
  <c r="C204" i="19" s="1"/>
  <c r="C205" i="19" s="1"/>
  <c r="C206" i="19" s="1"/>
  <c r="C207" i="19" s="1"/>
  <c r="C208" i="19" s="1"/>
  <c r="C344" i="19"/>
  <c r="C345" i="19" s="1"/>
  <c r="C346" i="19" s="1"/>
  <c r="C347" i="19" s="1"/>
  <c r="C348" i="19" s="1"/>
  <c r="C349" i="19" s="1"/>
  <c r="C350" i="19" s="1"/>
  <c r="C351" i="19" s="1"/>
  <c r="C352" i="19" s="1"/>
  <c r="C353" i="19" s="1"/>
  <c r="C354" i="19" s="1"/>
  <c r="C355" i="19" s="1"/>
  <c r="C339" i="19"/>
  <c r="C356" i="19" s="1"/>
  <c r="I46" i="6"/>
  <c r="E56" i="6"/>
  <c r="J46" i="6"/>
  <c r="H46" i="6"/>
  <c r="F46" i="6"/>
  <c r="J27" i="20" l="1"/>
  <c r="C443" i="19"/>
  <c r="C444" i="19" s="1"/>
  <c r="C445" i="19" s="1"/>
  <c r="C446" i="19" s="1"/>
  <c r="C447" i="19" s="1"/>
  <c r="C448" i="19" s="1"/>
  <c r="C449" i="19" s="1"/>
  <c r="C450" i="19" s="1"/>
  <c r="C451" i="19" s="1"/>
  <c r="C452" i="19" s="1"/>
  <c r="C453" i="19" s="1"/>
  <c r="C394" i="19"/>
  <c r="C395" i="19" s="1"/>
  <c r="C396" i="19" s="1"/>
  <c r="I56" i="6"/>
  <c r="I176" i="6"/>
  <c r="C248" i="19"/>
  <c r="C249" i="19" s="1"/>
  <c r="C250" i="19" s="1"/>
  <c r="I170" i="6"/>
  <c r="J170" i="6" s="1"/>
  <c r="J20" i="6"/>
  <c r="C150" i="19"/>
  <c r="C151" i="19" s="1"/>
  <c r="C152" i="19" s="1"/>
  <c r="C153" i="19" s="1"/>
  <c r="C154" i="19" s="1"/>
  <c r="C155" i="19" s="1"/>
  <c r="C156" i="19" s="1"/>
  <c r="C157" i="19" s="1"/>
  <c r="C158" i="19" s="1"/>
  <c r="C159" i="19" s="1"/>
  <c r="C241" i="19"/>
  <c r="C258" i="19" s="1"/>
  <c r="C251" i="19"/>
  <c r="C252" i="19" s="1"/>
  <c r="C253" i="19" s="1"/>
  <c r="C254" i="19" s="1"/>
  <c r="C255" i="19" s="1"/>
  <c r="C256" i="19" s="1"/>
  <c r="C257" i="19" s="1"/>
  <c r="I173" i="6"/>
  <c r="I171" i="6"/>
  <c r="I182" i="6"/>
  <c r="J182" i="6" s="1"/>
  <c r="H56" i="6"/>
  <c r="C296" i="19"/>
  <c r="C297" i="19" s="1"/>
  <c r="C298" i="19" s="1"/>
  <c r="C299" i="19" s="1"/>
  <c r="C300" i="19" s="1"/>
  <c r="C301" i="19" s="1"/>
  <c r="C302" i="19" s="1"/>
  <c r="C303" i="19" s="1"/>
  <c r="C304" i="19" s="1"/>
  <c r="C305" i="19" s="1"/>
  <c r="C306" i="19" s="1"/>
  <c r="I174" i="6"/>
  <c r="J174" i="6" s="1"/>
  <c r="J177" i="6"/>
  <c r="C397" i="19"/>
  <c r="C398" i="19" s="1"/>
  <c r="C399" i="19" s="1"/>
  <c r="C400" i="19" s="1"/>
  <c r="C401" i="19" s="1"/>
  <c r="C402" i="19" s="1"/>
  <c r="C403" i="19" s="1"/>
  <c r="C404" i="19" s="1"/>
  <c r="C290" i="19"/>
  <c r="C307" i="19" s="1"/>
  <c r="C388" i="19"/>
  <c r="C405" i="19" s="1"/>
  <c r="F108" i="6"/>
  <c r="C143" i="19"/>
  <c r="C160" i="19" s="1"/>
  <c r="L15" i="17"/>
  <c r="L17" i="17" s="1"/>
  <c r="L24" i="17" s="1"/>
  <c r="L26" i="17" s="1"/>
  <c r="N21" i="17" s="1"/>
  <c r="F56" i="6"/>
  <c r="F165" i="6"/>
  <c r="I165" i="6"/>
  <c r="H165" i="6"/>
  <c r="K165" i="6"/>
  <c r="J165" i="6"/>
  <c r="M89" i="20"/>
  <c r="F25" i="20"/>
  <c r="F24" i="20"/>
  <c r="F26" i="20"/>
  <c r="F23" i="20"/>
  <c r="S16" i="19"/>
  <c r="S20" i="19" s="1"/>
  <c r="S43" i="19" s="1"/>
  <c r="C20" i="19"/>
  <c r="AC16" i="19"/>
  <c r="AC20" i="19" s="1"/>
  <c r="AC43" i="19" s="1"/>
  <c r="Q16" i="19"/>
  <c r="Q20" i="19" s="1"/>
  <c r="Q43" i="19" s="1"/>
  <c r="O16" i="19"/>
  <c r="O20" i="19" s="1"/>
  <c r="O43" i="19" s="1"/>
  <c r="W16" i="19"/>
  <c r="W20" i="19" s="1"/>
  <c r="W43" i="19" s="1"/>
  <c r="AA16" i="19"/>
  <c r="AA20" i="19" s="1"/>
  <c r="AA43" i="19" s="1"/>
  <c r="I16" i="19"/>
  <c r="I20" i="19" s="1"/>
  <c r="I43" i="19" s="1"/>
  <c r="Y16" i="19"/>
  <c r="Y20" i="19" s="1"/>
  <c r="Y43" i="19" s="1"/>
  <c r="G16" i="19"/>
  <c r="G20" i="19" s="1"/>
  <c r="G43" i="19" s="1"/>
  <c r="U16" i="19"/>
  <c r="U20" i="19" s="1"/>
  <c r="U43" i="19" s="1"/>
  <c r="M16" i="19"/>
  <c r="M20" i="19" s="1"/>
  <c r="M43" i="19" s="1"/>
  <c r="K16" i="19"/>
  <c r="K20" i="19" s="1"/>
  <c r="K43" i="19" s="1"/>
  <c r="M90" i="20"/>
  <c r="M91" i="20" s="1"/>
  <c r="D93" i="20" s="1"/>
  <c r="J56" i="6"/>
  <c r="K46" i="6"/>
  <c r="K56" i="6" s="1"/>
  <c r="I181" i="6"/>
  <c r="J181" i="6" s="1"/>
  <c r="J176" i="6"/>
  <c r="I178" i="6"/>
  <c r="J178" i="6" s="1"/>
  <c r="J173" i="6"/>
  <c r="I172" i="6"/>
  <c r="J172" i="6" s="1"/>
  <c r="J171" i="6"/>
  <c r="I180" i="6"/>
  <c r="J180" i="6" s="1"/>
  <c r="J175" i="6"/>
  <c r="I179" i="6" l="1"/>
  <c r="J179" i="6" s="1"/>
  <c r="L29" i="17"/>
  <c r="L34" i="17" s="1"/>
  <c r="F27" i="20"/>
  <c r="C43" i="19"/>
  <c r="C60" i="19" s="1"/>
  <c r="C48" i="19"/>
  <c r="C49" i="19" s="1"/>
  <c r="C50" i="19" s="1"/>
  <c r="C51" i="19" s="1"/>
  <c r="C52" i="19" s="1"/>
  <c r="C53" i="19" s="1"/>
  <c r="C54" i="19" s="1"/>
  <c r="C55" i="19" s="1"/>
  <c r="C56" i="19" s="1"/>
  <c r="C57" i="19" s="1"/>
  <c r="C58" i="19" s="1"/>
  <c r="C59" i="19" s="1"/>
  <c r="N29" i="17"/>
  <c r="N22" i="17"/>
  <c r="L37" i="17"/>
  <c r="N23" i="17"/>
  <c r="N32" i="17"/>
  <c r="N30" i="17"/>
  <c r="N31" i="17"/>
  <c r="N24" i="17"/>
  <c r="N26" i="17" l="1"/>
  <c r="N34" i="17"/>
  <c r="N37"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author>
  </authors>
  <commentList>
    <comment ref="I8" authorId="0" shapeId="0" xr:uid="{00000000-0006-0000-0100-000001000000}">
      <text>
        <r>
          <rPr>
            <b/>
            <sz val="9"/>
            <color indexed="81"/>
            <rFont val="Tahoma"/>
            <family val="2"/>
          </rPr>
          <t>If you do not currently have a system to track which department your employee time and other costs belong to, consider implementing a simple system to help better account for your costs.  
Until you have better tracking data, just keep things simple: Put all your employees' time in General Office Admin/your Department 1 and non-billable field time as appropriate.  Then in Step 3, use the overall company price column as your basis of customer pricing.</t>
        </r>
      </text>
    </comment>
    <comment ref="D14" authorId="0" shapeId="0" xr:uid="{00000000-0006-0000-0100-000002000000}">
      <text>
        <r>
          <rPr>
            <b/>
            <sz val="9"/>
            <color indexed="81"/>
            <rFont val="Tahoma"/>
            <family val="2"/>
          </rPr>
          <t xml:space="preserve">NOTE: These rates vary by state and may change frequently.  Be sure to check with your accountant on a regular basis for current tax rates and limits for your company.
</t>
        </r>
      </text>
    </comment>
    <comment ref="E14" authorId="0" shapeId="0" xr:uid="{00000000-0006-0000-0100-000003000000}">
      <text>
        <r>
          <rPr>
            <b/>
            <sz val="9"/>
            <color indexed="81"/>
            <rFont val="Tahoma"/>
            <family val="2"/>
          </rPr>
          <t xml:space="preserve">NOTE: These rates vary by state and may change frequently.  Be sure to check with your accountant on a regular basis for current tax rates and limits for your company.
</t>
        </r>
      </text>
    </comment>
    <comment ref="I23" authorId="0" shapeId="0" xr:uid="{00000000-0006-0000-0100-000004000000}">
      <text>
        <r>
          <rPr>
            <b/>
            <sz val="9"/>
            <color indexed="81"/>
            <rFont val="Tahoma"/>
            <family val="2"/>
          </rPr>
          <t>In this row, click on the cell and then the small grey box to choose either Salary or Hourly from the drop down list.</t>
        </r>
      </text>
    </comment>
    <comment ref="C33" authorId="0" shapeId="0" xr:uid="{00000000-0006-0000-0100-000005000000}">
      <text>
        <r>
          <rPr>
            <b/>
            <sz val="9"/>
            <color indexed="81"/>
            <rFont val="Tahoma"/>
            <family val="2"/>
          </rPr>
          <t>Note: Entry-level apprentices or helper field employees who are at the jobsite as assistants to technicians should be counted as field employees.  Even though they are not generating billable hours on their own, their assistance on the project should help the primary field worker accomplish their work more efficiently.  You may wish to put a higher percentage of time to the "Field Non-Billable Time" category for this class of worker to account for their role on the jobsite.  See the User Guide for more details.</t>
        </r>
        <r>
          <rPr>
            <sz val="9"/>
            <color indexed="81"/>
            <rFont val="Tahoma"/>
            <family val="2"/>
          </rPr>
          <t xml:space="preserve">
</t>
        </r>
      </text>
    </comment>
    <comment ref="I33" authorId="0" shapeId="0" xr:uid="{00000000-0006-0000-0100-000006000000}">
      <text>
        <r>
          <rPr>
            <b/>
            <sz val="9"/>
            <color indexed="81"/>
            <rFont val="Tahoma"/>
            <family val="2"/>
          </rPr>
          <t>In this row, click on the cell and then the small grey box to choose if this employee works in the Office, Field or Both from the drop down list.</t>
        </r>
        <r>
          <rPr>
            <sz val="9"/>
            <color indexed="81"/>
            <rFont val="Tahoma"/>
            <family val="2"/>
          </rPr>
          <t xml:space="preserve">
</t>
        </r>
      </text>
    </comment>
    <comment ref="I46" authorId="0" shapeId="0" xr:uid="{00000000-0006-0000-0100-000007000000}">
      <text>
        <r>
          <rPr>
            <b/>
            <sz val="9"/>
            <color indexed="81"/>
            <rFont val="Tahoma"/>
            <family val="2"/>
          </rPr>
          <t>If you do not currently have a system to track which department your field employees spend their time in, consider implementing a simple system to help better account for your costs.  Until you have better tracking data, just keep things simple: Put your field employees' time in a single department and non-billable time as appropriate and in Step 3, use the overall company price column as your basis of customer pricing.</t>
        </r>
        <r>
          <rPr>
            <sz val="9"/>
            <color indexed="81"/>
            <rFont val="Tahoma"/>
            <family val="2"/>
          </rPr>
          <t xml:space="preserve">
</t>
        </r>
      </text>
    </comment>
    <comment ref="B72" authorId="1" shapeId="0" xr:uid="{00000000-0006-0000-0100-000008000000}">
      <text>
        <r>
          <rPr>
            <b/>
            <sz val="8"/>
            <color indexed="81"/>
            <rFont val="Tahoma"/>
            <family val="2"/>
          </rPr>
          <t>This includes Gross Salary + Benefits + Taxes</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128" authorId="0" shapeId="0" xr:uid="{00000000-0006-0000-0200-000001000000}">
      <text>
        <r>
          <rPr>
            <b/>
            <sz val="11"/>
            <color indexed="81"/>
            <rFont val="Tahoma"/>
            <family val="2"/>
          </rPr>
          <t>NOTE: If you have accounted for vehicle replacement costs under vehicle depreciation and future capital expenses, then you do not need to make an entry here.</t>
        </r>
        <r>
          <rPr>
            <b/>
            <sz val="9"/>
            <color indexed="81"/>
            <rFont val="Tahoma"/>
            <family val="2"/>
          </rPr>
          <t xml:space="preserve"> </t>
        </r>
      </text>
    </comment>
    <comment ref="D157" authorId="0" shapeId="0" xr:uid="{00000000-0006-0000-0200-000002000000}">
      <text>
        <r>
          <rPr>
            <b/>
            <sz val="9"/>
            <color indexed="81"/>
            <rFont val="Tahoma"/>
            <family val="2"/>
          </rPr>
          <t xml:space="preserve"> Includes Office GOA %+Vacation, Sick, Holiday, Training+Non-Billable Field Time Costs</t>
        </r>
      </text>
    </comment>
    <comment ref="D158" authorId="0" shapeId="0" xr:uid="{00000000-0006-0000-0200-000003000000}">
      <text>
        <r>
          <rPr>
            <b/>
            <sz val="9"/>
            <color indexed="81"/>
            <rFont val="Tahoma"/>
            <family val="2"/>
          </rPr>
          <t xml:space="preserve">  Equals office hours percentage times non-holiday (etc.) hours times hourly cost</t>
        </r>
      </text>
    </comment>
    <comment ref="H158" authorId="0" shapeId="0" xr:uid="{00000000-0006-0000-0200-000004000000}">
      <text>
        <r>
          <rPr>
            <b/>
            <sz val="9"/>
            <color indexed="81"/>
            <rFont val="Tahoma"/>
            <family val="2"/>
          </rPr>
          <t xml:space="preserve"> Divides all field costs for this dept. by total costs for all field departments (no non-billable time)</t>
        </r>
      </text>
    </comment>
    <comment ref="AB172" authorId="0" shapeId="0" xr:uid="{00000000-0006-0000-0200-000005000000}">
      <text>
        <r>
          <rPr>
            <b/>
            <sz val="9"/>
            <color indexed="81"/>
            <rFont val="Tahoma"/>
            <family val="2"/>
          </rPr>
          <t xml:space="preserve"> Includes Office GOA %+Vacation, Sick, Holiday, Training+Non-Billable Field Time Costs</t>
        </r>
        <r>
          <rPr>
            <sz val="9"/>
            <color indexed="81"/>
            <rFont val="Tahoma"/>
            <family val="2"/>
          </rPr>
          <t xml:space="preserve">
</t>
        </r>
      </text>
    </comment>
    <comment ref="AD173" authorId="0" shapeId="0" xr:uid="{00000000-0006-0000-0200-000006000000}">
      <text>
        <r>
          <rPr>
            <b/>
            <sz val="9"/>
            <color indexed="81"/>
            <rFont val="Tahoma"/>
            <family val="2"/>
          </rPr>
          <t xml:space="preserve"> Equals office hours percentage times non-holiday (etc.) hours times hourly cost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00000000-0006-0000-0300-000001000000}">
      <text>
        <r>
          <rPr>
            <b/>
            <sz val="12"/>
            <color indexed="81"/>
            <rFont val="Tahoma"/>
            <family val="2"/>
          </rPr>
          <t>Use this Overall Company column if you want to have a single selling price for all the work done by the company.</t>
        </r>
      </text>
    </comment>
    <comment ref="F7" authorId="0" shapeId="0" xr:uid="{00000000-0006-0000-0300-000002000000}">
      <text>
        <r>
          <rPr>
            <b/>
            <sz val="12"/>
            <color indexed="81"/>
            <rFont val="Tahoma"/>
            <family val="2"/>
          </rPr>
          <t>Use these individual department columns to set your profit level and get your billable hour selling price separately for each department.</t>
        </r>
      </text>
    </comment>
    <comment ref="B13" authorId="0" shapeId="0" xr:uid="{00000000-0006-0000-0300-000003000000}">
      <text>
        <r>
          <rPr>
            <b/>
            <sz val="12"/>
            <color indexed="81"/>
            <rFont val="Tahoma"/>
            <family val="2"/>
          </rPr>
          <t>Please Note: These billable hour prices cover only the costs you have entered on the previous worksheets.  Please make sure all your costs have been represented on the previous worksheets to ensure the accuracy of these prices.  These prices do not include materials costs, which also need to be charged to the customer.</t>
        </r>
      </text>
    </comment>
    <comment ref="C17" authorId="0" shapeId="0" xr:uid="{00000000-0006-0000-0300-000004000000}">
      <text>
        <r>
          <rPr>
            <b/>
            <sz val="11"/>
            <color indexed="81"/>
            <rFont val="Tahoma"/>
            <family val="2"/>
          </rPr>
          <t>Click on this cell, then the small grey box to use the drop down menu to select a department.</t>
        </r>
        <r>
          <rPr>
            <sz val="9"/>
            <color indexed="81"/>
            <rFont val="Tahoma"/>
            <family val="2"/>
          </rPr>
          <t xml:space="preserve">
</t>
        </r>
      </text>
    </comment>
    <comment ref="H17" authorId="0" shapeId="0" xr:uid="{00000000-0006-0000-0300-000005000000}">
      <text>
        <r>
          <rPr>
            <b/>
            <sz val="12"/>
            <color indexed="81"/>
            <rFont val="Tahoma"/>
            <family val="2"/>
          </rPr>
          <t>Click on this cell, then the small grey box to use the drop down menu to select a department.</t>
        </r>
      </text>
    </comment>
    <comment ref="K17" authorId="0" shapeId="0" xr:uid="{00000000-0006-0000-0300-000006000000}">
      <text>
        <r>
          <rPr>
            <b/>
            <sz val="12"/>
            <color indexed="81"/>
            <rFont val="Tahoma"/>
            <family val="2"/>
          </rPr>
          <t>Click on this cell, then the small grey box to use the drop down menu to select a department.</t>
        </r>
        <r>
          <rPr>
            <sz val="9"/>
            <color indexed="81"/>
            <rFont val="Tahoma"/>
            <family val="2"/>
          </rPr>
          <t xml:space="preserve">
</t>
        </r>
      </text>
    </comment>
    <comment ref="H55" authorId="0" shapeId="0" xr:uid="{00000000-0006-0000-0300-000007000000}">
      <text>
        <r>
          <rPr>
            <b/>
            <sz val="11"/>
            <color indexed="81"/>
            <rFont val="Tahoma"/>
            <family val="2"/>
          </rPr>
          <t>Click on this cell, then the small grey box to use the drop down menu to select a department.</t>
        </r>
      </text>
    </comment>
    <comment ref="K57" authorId="0" shapeId="0" xr:uid="{00000000-0006-0000-0300-000008000000}">
      <text>
        <r>
          <rPr>
            <b/>
            <sz val="11"/>
            <color indexed="81"/>
            <rFont val="Tahoma"/>
            <family val="2"/>
          </rPr>
          <t>Misc. fees, special permits, etc.</t>
        </r>
      </text>
    </comment>
    <comment ref="K76" authorId="0" shapeId="0" xr:uid="{00000000-0006-0000-0300-000009000000}">
      <text>
        <r>
          <rPr>
            <b/>
            <sz val="11"/>
            <color indexed="81"/>
            <rFont val="Tahoma"/>
            <family val="2"/>
          </rPr>
          <t>Misc. fees, special permits, etc.</t>
        </r>
      </text>
    </comment>
    <comment ref="H77" authorId="0" shapeId="0" xr:uid="{00000000-0006-0000-0300-00000A000000}">
      <text>
        <r>
          <rPr>
            <b/>
            <sz val="11"/>
            <color indexed="81"/>
            <rFont val="Tahoma"/>
            <family val="2"/>
          </rPr>
          <t>Click the grey up &amp; down arrows to adjust the productivity % number in the blue cell.  There is a set limit of a 50% increase, but productivity gains in the 5% to 10% range are more realistic &amp; acheivable with good company procedures in place.  You can overide the 50% limit by typing a number directly into the cell.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9" authorId="0" shapeId="0" xr:uid="{00000000-0006-0000-0400-000001000000}">
      <text>
        <r>
          <rPr>
            <b/>
            <sz val="9"/>
            <color indexed="81"/>
            <rFont val="Tahoma"/>
            <family val="2"/>
          </rPr>
          <t>Click on this cell, then the small grey box to use the drop down menu to select an employee.</t>
        </r>
      </text>
    </comment>
    <comment ref="H9" authorId="0" shapeId="0" xr:uid="{00000000-0006-0000-0400-000002000000}">
      <text>
        <r>
          <rPr>
            <b/>
            <sz val="9"/>
            <color indexed="81"/>
            <rFont val="Tahoma"/>
            <family val="2"/>
          </rPr>
          <t>Click on this cell, then the small grey box to use the drop down menu to select an employee.</t>
        </r>
        <r>
          <rPr>
            <sz val="9"/>
            <color indexed="81"/>
            <rFont val="Tahoma"/>
            <family val="2"/>
          </rPr>
          <t xml:space="preserve">
</t>
        </r>
      </text>
    </comment>
    <comment ref="J44" authorId="0" shapeId="0" xr:uid="{00000000-0006-0000-0400-000003000000}">
      <text>
        <r>
          <rPr>
            <b/>
            <sz val="9"/>
            <color indexed="81"/>
            <rFont val="Tahoma"/>
            <family val="2"/>
          </rPr>
          <t>Click on this cell, then the small grey box to use the drop down menu to select an employee.</t>
        </r>
        <r>
          <rPr>
            <sz val="9"/>
            <color indexed="81"/>
            <rFont val="Tahoma"/>
            <family val="2"/>
          </rPr>
          <t xml:space="preserve">
</t>
        </r>
      </text>
    </comment>
    <comment ref="I45" authorId="0" shapeId="0" xr:uid="{00000000-0006-0000-0400-000004000000}">
      <text>
        <r>
          <rPr>
            <b/>
            <sz val="9"/>
            <color indexed="81"/>
            <rFont val="Tahoma"/>
            <family val="2"/>
          </rPr>
          <t>Calculated by dividing this employee's total revenue generated by the total number of hours this employee will work, including overtime and all leave hours, then multiplying by 8 work hours per day.</t>
        </r>
      </text>
    </comment>
    <comment ref="E60" authorId="0" shapeId="0" xr:uid="{00000000-0006-0000-0400-000005000000}">
      <text>
        <r>
          <rPr>
            <b/>
            <sz val="9"/>
            <color indexed="81"/>
            <rFont val="Tahoma"/>
            <family val="2"/>
          </rPr>
          <t>Click on this cell, then the small grey box to use the drop down menu to select a department.</t>
        </r>
      </text>
    </comment>
    <comment ref="H60" authorId="0" shapeId="0" xr:uid="{00000000-0006-0000-0400-000006000000}">
      <text>
        <r>
          <rPr>
            <b/>
            <sz val="9"/>
            <color indexed="81"/>
            <rFont val="Tahoma"/>
            <family val="2"/>
          </rPr>
          <t>Click on this cell, then the small grey box to use the drop down menu to select a department.</t>
        </r>
        <r>
          <rPr>
            <sz val="9"/>
            <color indexed="81"/>
            <rFont val="Tahoma"/>
            <family val="2"/>
          </rPr>
          <t xml:space="preserve">
</t>
        </r>
      </text>
    </comment>
    <comment ref="E97" authorId="0" shapeId="0" xr:uid="{00000000-0006-0000-0400-000007000000}">
      <text>
        <r>
          <rPr>
            <b/>
            <sz val="9"/>
            <color indexed="81"/>
            <rFont val="Tahoma"/>
            <family val="2"/>
          </rPr>
          <t>Projected Sales Revenue is based on max billable hours possible, multiplied by the hourly selling price for each department from the Step 3 worksheet.</t>
        </r>
      </text>
    </comment>
    <comment ref="J112" authorId="0" shapeId="0" xr:uid="{00000000-0006-0000-0400-000008000000}">
      <text>
        <r>
          <rPr>
            <b/>
            <sz val="9"/>
            <color indexed="81"/>
            <rFont val="Tahoma"/>
            <family val="2"/>
          </rPr>
          <t>Non-billable field time costs are spread across Departments 1 through 10 based on % of each employee's percentage of time spent in that department.</t>
        </r>
      </text>
    </comment>
    <comment ref="E129" authorId="0" shapeId="0" xr:uid="{00000000-0006-0000-0400-000009000000}">
      <text>
        <r>
          <rPr>
            <b/>
            <sz val="9"/>
            <color indexed="81"/>
            <rFont val="Tahoma"/>
            <family val="2"/>
          </rPr>
          <t>From Step 2-Overhead Worksheet</t>
        </r>
        <r>
          <rPr>
            <sz val="9"/>
            <color indexed="81"/>
            <rFont val="Tahoma"/>
            <family val="2"/>
          </rPr>
          <t xml:space="preserve">
</t>
        </r>
      </text>
    </comment>
    <comment ref="C170" authorId="0" shapeId="0" xr:uid="{00000000-0006-0000-0400-00000A000000}">
      <text>
        <r>
          <rPr>
            <b/>
            <sz val="9"/>
            <color indexed="81"/>
            <rFont val="Tahoma"/>
            <family val="2"/>
          </rPr>
          <t>Calculated by dividing total employee costs (wages, benefits &amp; taxes) or total overhead costs by the total number of field billable hours from all employees.</t>
        </r>
      </text>
    </comment>
    <comment ref="C171" authorId="0" shapeId="0" xr:uid="{00000000-0006-0000-0400-00000B000000}">
      <text>
        <r>
          <rPr>
            <b/>
            <sz val="9"/>
            <color indexed="81"/>
            <rFont val="Tahoma"/>
            <family val="2"/>
          </rPr>
          <t>Calculated by dividing total employee costs (wages, benefits &amp; taxes) or total overhead costs by the total number of hours all employees will work, including overtime and all leave hours.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M12" authorId="0" shapeId="0" xr:uid="{00000000-0006-0000-0500-000001000000}">
      <text>
        <r>
          <rPr>
            <b/>
            <sz val="12"/>
            <color indexed="81"/>
            <rFont val="Tahoma"/>
            <family val="2"/>
          </rPr>
          <t>This number represents the maximum sales volume possible for the company based on the available billable hours from Step 1 and the Billable Hour Selling Price for each department in Step 3.</t>
        </r>
      </text>
    </comment>
    <comment ref="B13" authorId="0" shapeId="0" xr:uid="{00000000-0006-0000-0500-000002000000}">
      <text>
        <r>
          <rPr>
            <b/>
            <sz val="12"/>
            <color indexed="81"/>
            <rFont val="Tahoma"/>
            <family val="2"/>
          </rPr>
          <t>Enter only revenue realized from add-on/other sales (example: trip charges).  Any sales with material costs should be included in the "Avg. Sales" &amp; "Cost of Materials…" lines.</t>
        </r>
      </text>
    </comment>
    <comment ref="B14" authorId="0" shapeId="0" xr:uid="{00000000-0006-0000-0500-000003000000}">
      <text>
        <r>
          <rPr>
            <b/>
            <sz val="12"/>
            <color indexed="81"/>
            <rFont val="Tahoma"/>
            <family val="2"/>
          </rPr>
          <t>Examples: Over the counter sales, other miscellaneous income.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Zink</author>
    <author xml:space="preserve"> </author>
  </authors>
  <commentList>
    <comment ref="D17" authorId="0" shapeId="0" xr:uid="{00000000-0006-0000-0600-000001000000}">
      <text>
        <r>
          <rPr>
            <b/>
            <sz val="10"/>
            <color indexed="81"/>
            <rFont val="Tahoma"/>
            <family val="2"/>
          </rPr>
          <t>Enter only revenue realized from the sale of materials installed on customer work.</t>
        </r>
        <r>
          <rPr>
            <sz val="8"/>
            <color indexed="81"/>
            <rFont val="Tahoma"/>
            <family val="2"/>
          </rPr>
          <t xml:space="preserve">
</t>
        </r>
      </text>
    </comment>
    <comment ref="D18" authorId="0" shapeId="0" xr:uid="{00000000-0006-0000-0600-000002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19" authorId="0" shapeId="0" xr:uid="{00000000-0006-0000-0600-000003000000}">
      <text>
        <r>
          <rPr>
            <b/>
            <sz val="10"/>
            <color indexed="81"/>
            <rFont val="Tahoma"/>
            <family val="2"/>
          </rPr>
          <t>Examples: Over the counter sales, other miscellaneous income.</t>
        </r>
      </text>
    </comment>
    <comment ref="D26" authorId="0" shapeId="0" xr:uid="{00000000-0006-0000-0600-000004000000}">
      <text>
        <r>
          <rPr>
            <b/>
            <sz val="10"/>
            <color indexed="81"/>
            <rFont val="Tahoma"/>
            <family val="2"/>
          </rPr>
          <t>Enter only expenses related to materials installed on customer work.</t>
        </r>
        <r>
          <rPr>
            <sz val="8"/>
            <color indexed="81"/>
            <rFont val="Tahoma"/>
            <family val="2"/>
          </rPr>
          <t xml:space="preserve">
</t>
        </r>
      </text>
    </comment>
    <comment ref="D68" authorId="1" shapeId="0" xr:uid="{00000000-0006-0000-0600-000005000000}">
      <text>
        <r>
          <rPr>
            <b/>
            <sz val="9"/>
            <color indexed="81"/>
            <rFont val="Tahoma"/>
            <family val="2"/>
          </rPr>
          <t>Enter only revenue realized from the sale of materials installed on customer work.  Note that for General Office Administration, there should be no materials sales revenue.</t>
        </r>
      </text>
    </comment>
    <comment ref="D69" authorId="0" shapeId="0" xr:uid="{00000000-0006-0000-0600-000006000000}">
      <text>
        <r>
          <rPr>
            <b/>
            <sz val="10"/>
            <color indexed="81"/>
            <rFont val="Tahoma"/>
            <family val="2"/>
          </rPr>
          <t>Enter only revenue realized from add-on/other sales (example: trip charges).</t>
        </r>
      </text>
    </comment>
    <comment ref="D70" authorId="0" shapeId="0" xr:uid="{00000000-0006-0000-0600-000007000000}">
      <text>
        <r>
          <rPr>
            <b/>
            <sz val="10"/>
            <color indexed="81"/>
            <rFont val="Tahoma"/>
            <family val="2"/>
          </rPr>
          <t>Examples: Over the counter sales, other miscellaneous income.</t>
        </r>
      </text>
    </comment>
    <comment ref="D77" authorId="1" shapeId="0" xr:uid="{00000000-0006-0000-0600-000008000000}">
      <text>
        <r>
          <rPr>
            <b/>
            <sz val="9"/>
            <color indexed="81"/>
            <rFont val="Tahoma"/>
            <family val="2"/>
          </rPr>
          <t>Enter only expenses related to materials installed on customer work.  Note that for General Office Administration, there should be no materials sales revenue.</t>
        </r>
        <r>
          <rPr>
            <sz val="9"/>
            <color indexed="81"/>
            <rFont val="Tahoma"/>
            <family val="2"/>
          </rPr>
          <t xml:space="preserve">
</t>
        </r>
      </text>
    </comment>
    <comment ref="D118" authorId="0" shapeId="0" xr:uid="{00000000-0006-0000-0600-000009000000}">
      <text>
        <r>
          <rPr>
            <b/>
            <sz val="10"/>
            <color indexed="81"/>
            <rFont val="Tahoma"/>
            <family val="2"/>
          </rPr>
          <t>Enter only revenue realized from the sale of materials installed on customer work.</t>
        </r>
        <r>
          <rPr>
            <sz val="8"/>
            <color indexed="81"/>
            <rFont val="Tahoma"/>
            <family val="2"/>
          </rPr>
          <t xml:space="preserve">
</t>
        </r>
      </text>
    </comment>
    <comment ref="D119" authorId="0" shapeId="0" xr:uid="{00000000-0006-0000-0600-00000A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120" authorId="0" shapeId="0" xr:uid="{00000000-0006-0000-0600-00000B000000}">
      <text>
        <r>
          <rPr>
            <b/>
            <sz val="10"/>
            <color indexed="81"/>
            <rFont val="Tahoma"/>
            <family val="2"/>
          </rPr>
          <t>Examples: Over the counter sales, other miscellaneous income.</t>
        </r>
      </text>
    </comment>
    <comment ref="D126" authorId="0" shapeId="0" xr:uid="{00000000-0006-0000-0600-00000C000000}">
      <text>
        <r>
          <rPr>
            <b/>
            <sz val="10"/>
            <color indexed="81"/>
            <rFont val="Tahoma"/>
            <family val="2"/>
          </rPr>
          <t>Enter only expenses related to materials installed on customer work.</t>
        </r>
        <r>
          <rPr>
            <sz val="8"/>
            <color indexed="81"/>
            <rFont val="Tahoma"/>
            <family val="2"/>
          </rPr>
          <t xml:space="preserve">
</t>
        </r>
      </text>
    </comment>
    <comment ref="D167" authorId="0" shapeId="0" xr:uid="{00000000-0006-0000-0600-00000D000000}">
      <text>
        <r>
          <rPr>
            <b/>
            <sz val="10"/>
            <color indexed="81"/>
            <rFont val="Tahoma"/>
            <family val="2"/>
          </rPr>
          <t>Enter only revenue realized from the sale of materials installed on customer work.</t>
        </r>
        <r>
          <rPr>
            <sz val="8"/>
            <color indexed="81"/>
            <rFont val="Tahoma"/>
            <family val="2"/>
          </rPr>
          <t xml:space="preserve">
</t>
        </r>
      </text>
    </comment>
    <comment ref="D168" authorId="0" shapeId="0" xr:uid="{00000000-0006-0000-0600-00000E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169" authorId="0" shapeId="0" xr:uid="{00000000-0006-0000-0600-00000F000000}">
      <text>
        <r>
          <rPr>
            <b/>
            <sz val="10"/>
            <color indexed="81"/>
            <rFont val="Tahoma"/>
            <family val="2"/>
          </rPr>
          <t>Examples: Over the counter sales, other miscellaneous income.</t>
        </r>
      </text>
    </comment>
    <comment ref="D175" authorId="0" shapeId="0" xr:uid="{00000000-0006-0000-0600-000010000000}">
      <text>
        <r>
          <rPr>
            <b/>
            <sz val="10"/>
            <color indexed="81"/>
            <rFont val="Tahoma"/>
            <family val="2"/>
          </rPr>
          <t>Enter only expenses related to materials installed on customer work.</t>
        </r>
        <r>
          <rPr>
            <sz val="8"/>
            <color indexed="81"/>
            <rFont val="Tahoma"/>
            <family val="2"/>
          </rPr>
          <t xml:space="preserve">
</t>
        </r>
      </text>
    </comment>
    <comment ref="D216" authorId="0" shapeId="0" xr:uid="{00000000-0006-0000-0600-000011000000}">
      <text>
        <r>
          <rPr>
            <b/>
            <sz val="10"/>
            <color indexed="81"/>
            <rFont val="Tahoma"/>
            <family val="2"/>
          </rPr>
          <t>Enter only revenue realized from the sale of materials installed on customer work.</t>
        </r>
        <r>
          <rPr>
            <sz val="8"/>
            <color indexed="81"/>
            <rFont val="Tahoma"/>
            <family val="2"/>
          </rPr>
          <t xml:space="preserve">
</t>
        </r>
      </text>
    </comment>
    <comment ref="D217" authorId="0" shapeId="0" xr:uid="{00000000-0006-0000-0600-000012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218" authorId="0" shapeId="0" xr:uid="{00000000-0006-0000-0600-000013000000}">
      <text>
        <r>
          <rPr>
            <b/>
            <sz val="10"/>
            <color indexed="81"/>
            <rFont val="Tahoma"/>
            <family val="2"/>
          </rPr>
          <t>Examples: Over the counter sales, other miscellaneous income.</t>
        </r>
      </text>
    </comment>
    <comment ref="D224" authorId="0" shapeId="0" xr:uid="{00000000-0006-0000-0600-000014000000}">
      <text>
        <r>
          <rPr>
            <b/>
            <sz val="10"/>
            <color indexed="81"/>
            <rFont val="Tahoma"/>
            <family val="2"/>
          </rPr>
          <t>Enter only expenses related to materials installed on customer work.</t>
        </r>
        <r>
          <rPr>
            <sz val="8"/>
            <color indexed="81"/>
            <rFont val="Tahoma"/>
            <family val="2"/>
          </rPr>
          <t xml:space="preserve">
</t>
        </r>
      </text>
    </comment>
    <comment ref="D265" authorId="0" shapeId="0" xr:uid="{00000000-0006-0000-0600-000015000000}">
      <text>
        <r>
          <rPr>
            <b/>
            <sz val="10"/>
            <color indexed="81"/>
            <rFont val="Tahoma"/>
            <family val="2"/>
          </rPr>
          <t>Enter only revenue realized from the sale of materials installed on customer work.</t>
        </r>
        <r>
          <rPr>
            <sz val="8"/>
            <color indexed="81"/>
            <rFont val="Tahoma"/>
            <family val="2"/>
          </rPr>
          <t xml:space="preserve">
</t>
        </r>
      </text>
    </comment>
    <comment ref="D266" authorId="0" shapeId="0" xr:uid="{00000000-0006-0000-0600-000016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267" authorId="0" shapeId="0" xr:uid="{00000000-0006-0000-0600-000017000000}">
      <text>
        <r>
          <rPr>
            <b/>
            <sz val="10"/>
            <color indexed="81"/>
            <rFont val="Tahoma"/>
            <family val="2"/>
          </rPr>
          <t>Examples: Over the counter sales, other miscellaneous income.</t>
        </r>
      </text>
    </comment>
    <comment ref="D273" authorId="0" shapeId="0" xr:uid="{00000000-0006-0000-0600-000018000000}">
      <text>
        <r>
          <rPr>
            <b/>
            <sz val="10"/>
            <color indexed="81"/>
            <rFont val="Tahoma"/>
            <family val="2"/>
          </rPr>
          <t>Enter only expenses related to materials installed on customer work.</t>
        </r>
        <r>
          <rPr>
            <sz val="8"/>
            <color indexed="81"/>
            <rFont val="Tahoma"/>
            <family val="2"/>
          </rPr>
          <t xml:space="preserve">
</t>
        </r>
      </text>
    </comment>
    <comment ref="D314" authorId="0" shapeId="0" xr:uid="{00000000-0006-0000-0600-000019000000}">
      <text>
        <r>
          <rPr>
            <b/>
            <sz val="10"/>
            <color indexed="81"/>
            <rFont val="Tahoma"/>
            <family val="2"/>
          </rPr>
          <t>Enter only revenue realized from the sale of materials installed on customer work.</t>
        </r>
        <r>
          <rPr>
            <sz val="8"/>
            <color indexed="81"/>
            <rFont val="Tahoma"/>
            <family val="2"/>
          </rPr>
          <t xml:space="preserve">
</t>
        </r>
      </text>
    </comment>
    <comment ref="D315" authorId="0" shapeId="0" xr:uid="{00000000-0006-0000-0600-00001A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316" authorId="0" shapeId="0" xr:uid="{00000000-0006-0000-0600-00001B000000}">
      <text>
        <r>
          <rPr>
            <b/>
            <sz val="10"/>
            <color indexed="81"/>
            <rFont val="Tahoma"/>
            <family val="2"/>
          </rPr>
          <t>Examples: Over the counter sales, other miscellaneous income.</t>
        </r>
      </text>
    </comment>
    <comment ref="D322" authorId="0" shapeId="0" xr:uid="{00000000-0006-0000-0600-00001C000000}">
      <text>
        <r>
          <rPr>
            <b/>
            <sz val="10"/>
            <color indexed="81"/>
            <rFont val="Tahoma"/>
            <family val="2"/>
          </rPr>
          <t>Enter only expenses related to materials installed on customer work.</t>
        </r>
        <r>
          <rPr>
            <sz val="8"/>
            <color indexed="81"/>
            <rFont val="Tahoma"/>
            <family val="2"/>
          </rPr>
          <t xml:space="preserve">
</t>
        </r>
      </text>
    </comment>
    <comment ref="D363" authorId="0" shapeId="0" xr:uid="{00000000-0006-0000-0600-00001D000000}">
      <text>
        <r>
          <rPr>
            <b/>
            <sz val="10"/>
            <color indexed="81"/>
            <rFont val="Tahoma"/>
            <family val="2"/>
          </rPr>
          <t>Enter only revenue realized from the sale of materials installed on customer work.</t>
        </r>
        <r>
          <rPr>
            <sz val="8"/>
            <color indexed="81"/>
            <rFont val="Tahoma"/>
            <family val="2"/>
          </rPr>
          <t xml:space="preserve">
</t>
        </r>
      </text>
    </comment>
    <comment ref="D364" authorId="0" shapeId="0" xr:uid="{00000000-0006-0000-0600-00001E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365" authorId="0" shapeId="0" xr:uid="{00000000-0006-0000-0600-00001F000000}">
      <text>
        <r>
          <rPr>
            <b/>
            <sz val="10"/>
            <color indexed="81"/>
            <rFont val="Tahoma"/>
            <family val="2"/>
          </rPr>
          <t>Examples: Over the counter sales, other miscellaneous income.</t>
        </r>
      </text>
    </comment>
    <comment ref="D371" authorId="0" shapeId="0" xr:uid="{00000000-0006-0000-0600-000020000000}">
      <text>
        <r>
          <rPr>
            <b/>
            <sz val="10"/>
            <color indexed="81"/>
            <rFont val="Tahoma"/>
            <family val="2"/>
          </rPr>
          <t>Enter only expenses related to materials installed on customer work.</t>
        </r>
        <r>
          <rPr>
            <sz val="8"/>
            <color indexed="81"/>
            <rFont val="Tahoma"/>
            <family val="2"/>
          </rPr>
          <t xml:space="preserve">
</t>
        </r>
      </text>
    </comment>
    <comment ref="D412" authorId="0" shapeId="0" xr:uid="{00000000-0006-0000-0600-000021000000}">
      <text>
        <r>
          <rPr>
            <b/>
            <sz val="10"/>
            <color indexed="81"/>
            <rFont val="Tahoma"/>
            <family val="2"/>
          </rPr>
          <t>Enter only revenue realized from the sale of materials installed on customer work.</t>
        </r>
        <r>
          <rPr>
            <sz val="8"/>
            <color indexed="81"/>
            <rFont val="Tahoma"/>
            <family val="2"/>
          </rPr>
          <t xml:space="preserve">
</t>
        </r>
      </text>
    </comment>
    <comment ref="D413" authorId="0" shapeId="0" xr:uid="{00000000-0006-0000-0600-000022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414" authorId="0" shapeId="0" xr:uid="{00000000-0006-0000-0600-000023000000}">
      <text>
        <r>
          <rPr>
            <b/>
            <sz val="10"/>
            <color indexed="81"/>
            <rFont val="Tahoma"/>
            <family val="2"/>
          </rPr>
          <t>Examples: Over the counter sales, other miscellaneous income.</t>
        </r>
      </text>
    </comment>
    <comment ref="D420" authorId="0" shapeId="0" xr:uid="{00000000-0006-0000-0600-000024000000}">
      <text>
        <r>
          <rPr>
            <b/>
            <sz val="10"/>
            <color indexed="81"/>
            <rFont val="Tahoma"/>
            <family val="2"/>
          </rPr>
          <t>Enter only expenses related to materials installed on customer work.</t>
        </r>
        <r>
          <rPr>
            <sz val="8"/>
            <color indexed="81"/>
            <rFont val="Tahoma"/>
            <family val="2"/>
          </rPr>
          <t xml:space="preserve">
</t>
        </r>
      </text>
    </comment>
    <comment ref="D461" authorId="0" shapeId="0" xr:uid="{00000000-0006-0000-0600-000025000000}">
      <text>
        <r>
          <rPr>
            <b/>
            <sz val="10"/>
            <color indexed="81"/>
            <rFont val="Tahoma"/>
            <family val="2"/>
          </rPr>
          <t>Enter only revenue realized from the sale of materials installed on customer work.</t>
        </r>
        <r>
          <rPr>
            <sz val="8"/>
            <color indexed="81"/>
            <rFont val="Tahoma"/>
            <family val="2"/>
          </rPr>
          <t xml:space="preserve">
</t>
        </r>
      </text>
    </comment>
    <comment ref="D462" authorId="0" shapeId="0" xr:uid="{00000000-0006-0000-0600-000026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463" authorId="0" shapeId="0" xr:uid="{00000000-0006-0000-0600-000027000000}">
      <text>
        <r>
          <rPr>
            <b/>
            <sz val="10"/>
            <color indexed="81"/>
            <rFont val="Tahoma"/>
            <family val="2"/>
          </rPr>
          <t>Examples: Over the counter sales, other miscellaneous income.</t>
        </r>
      </text>
    </comment>
    <comment ref="D469" authorId="0" shapeId="0" xr:uid="{00000000-0006-0000-0600-000028000000}">
      <text>
        <r>
          <rPr>
            <b/>
            <sz val="10"/>
            <color indexed="81"/>
            <rFont val="Tahoma"/>
            <family val="2"/>
          </rPr>
          <t>Enter only expenses related to materials installed on customer work.</t>
        </r>
        <r>
          <rPr>
            <sz val="8"/>
            <color indexed="81"/>
            <rFont val="Tahoma"/>
            <family val="2"/>
          </rPr>
          <t xml:space="preserve">
</t>
        </r>
      </text>
    </comment>
    <comment ref="D510" authorId="0" shapeId="0" xr:uid="{00000000-0006-0000-0600-000029000000}">
      <text>
        <r>
          <rPr>
            <b/>
            <sz val="10"/>
            <color indexed="81"/>
            <rFont val="Tahoma"/>
            <family val="2"/>
          </rPr>
          <t>Enter only revenue realized from the sale of materials installed on customer work.</t>
        </r>
        <r>
          <rPr>
            <sz val="8"/>
            <color indexed="81"/>
            <rFont val="Tahoma"/>
            <family val="2"/>
          </rPr>
          <t xml:space="preserve">
</t>
        </r>
      </text>
    </comment>
    <comment ref="D511" authorId="0" shapeId="0" xr:uid="{00000000-0006-0000-0600-00002A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512" authorId="0" shapeId="0" xr:uid="{00000000-0006-0000-0600-00002B000000}">
      <text>
        <r>
          <rPr>
            <b/>
            <sz val="10"/>
            <color indexed="81"/>
            <rFont val="Tahoma"/>
            <family val="2"/>
          </rPr>
          <t>Examples: Over the counter sales, other miscellaneous income.</t>
        </r>
      </text>
    </comment>
    <comment ref="D518" authorId="0" shapeId="0" xr:uid="{00000000-0006-0000-0600-00002C000000}">
      <text>
        <r>
          <rPr>
            <b/>
            <sz val="10"/>
            <color indexed="81"/>
            <rFont val="Tahoma"/>
            <family val="2"/>
          </rPr>
          <t>Enter only expenses related to materials installed on customer work.</t>
        </r>
        <r>
          <rPr>
            <sz val="8"/>
            <color indexed="81"/>
            <rFont val="Tahoma"/>
            <family val="2"/>
          </rPr>
          <t xml:space="preserve">
</t>
        </r>
      </text>
    </comment>
    <comment ref="D559" authorId="0" shapeId="0" xr:uid="{00000000-0006-0000-0600-00002D000000}">
      <text>
        <r>
          <rPr>
            <b/>
            <sz val="10"/>
            <color indexed="81"/>
            <rFont val="Tahoma"/>
            <family val="2"/>
          </rPr>
          <t>Enter only revenue realized from the sale of materials installed on customer work.</t>
        </r>
        <r>
          <rPr>
            <sz val="8"/>
            <color indexed="81"/>
            <rFont val="Tahoma"/>
            <family val="2"/>
          </rPr>
          <t xml:space="preserve">
</t>
        </r>
      </text>
    </comment>
    <comment ref="D560" authorId="0" shapeId="0" xr:uid="{00000000-0006-0000-0600-00002E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561" authorId="0" shapeId="0" xr:uid="{00000000-0006-0000-0600-00002F000000}">
      <text>
        <r>
          <rPr>
            <b/>
            <sz val="10"/>
            <color indexed="81"/>
            <rFont val="Tahoma"/>
            <family val="2"/>
          </rPr>
          <t>Examples: Over the counter sales, other miscellaneous income.</t>
        </r>
      </text>
    </comment>
    <comment ref="D567" authorId="0" shapeId="0" xr:uid="{00000000-0006-0000-0600-000030000000}">
      <text>
        <r>
          <rPr>
            <b/>
            <sz val="10"/>
            <color indexed="81"/>
            <rFont val="Tahoma"/>
            <family val="2"/>
          </rPr>
          <t>Enter only expenses related to materials installed on customer work.</t>
        </r>
        <r>
          <rPr>
            <sz val="8"/>
            <color indexed="81"/>
            <rFont val="Tahoma"/>
            <family val="2"/>
          </rPr>
          <t xml:space="preserve">
</t>
        </r>
      </text>
    </comment>
  </commentList>
</comments>
</file>

<file path=xl/sharedStrings.xml><?xml version="1.0" encoding="utf-8"?>
<sst xmlns="http://schemas.openxmlformats.org/spreadsheetml/2006/main" count="3429" uniqueCount="669">
  <si>
    <t>_Dept9Office</t>
  </si>
  <si>
    <t>_Dept10Office</t>
  </si>
  <si>
    <t>_GenOfficeCost</t>
  </si>
  <si>
    <t>_Dept1Field</t>
  </si>
  <si>
    <t>_Dept2Field</t>
  </si>
  <si>
    <t>_Dept3Field</t>
  </si>
  <si>
    <t>_Dept4Field</t>
  </si>
  <si>
    <t>_Dept5Field</t>
  </si>
  <si>
    <t>_Dept6Field</t>
  </si>
  <si>
    <t>_Dept7Field</t>
  </si>
  <si>
    <t>_Dept8Field</t>
  </si>
  <si>
    <t>_Dept9Field</t>
  </si>
  <si>
    <t>_Dept10Field</t>
  </si>
  <si>
    <t>_NonBillFieldCost</t>
  </si>
  <si>
    <t>_Dept1OHours</t>
  </si>
  <si>
    <t>_Dept2OHours</t>
  </si>
  <si>
    <t>_Dept3OHours</t>
  </si>
  <si>
    <t>_Dept4OHours</t>
  </si>
  <si>
    <t>_Dept5OHours</t>
  </si>
  <si>
    <t>_Dept6OHours</t>
  </si>
  <si>
    <t>_Dept7OHours</t>
  </si>
  <si>
    <t>_Dept8OHours</t>
  </si>
  <si>
    <t>_Dept9OHours</t>
  </si>
  <si>
    <t>_Dept10OHours</t>
  </si>
  <si>
    <t>_GenOfficeOHours</t>
  </si>
  <si>
    <t>_Dept1BillHours</t>
  </si>
  <si>
    <t>_Dept2BillHours</t>
  </si>
  <si>
    <t>_Dept3BillHours</t>
  </si>
  <si>
    <t>_Dept4BillHours</t>
  </si>
  <si>
    <t>_Dept5BillHours</t>
  </si>
  <si>
    <t>_Dept6BillHours</t>
  </si>
  <si>
    <t>_Dept7BillHours</t>
  </si>
  <si>
    <t>_Dept8BillHours</t>
  </si>
  <si>
    <t>_Dept9BillHours</t>
  </si>
  <si>
    <t>_Dept10BillHours</t>
  </si>
  <si>
    <t>_NonBillHours</t>
  </si>
  <si>
    <t>_FUTA</t>
  </si>
  <si>
    <t>_SUI</t>
  </si>
  <si>
    <t>_Wcomp</t>
  </si>
  <si>
    <t>_SocSec</t>
  </si>
  <si>
    <t>_Med</t>
  </si>
  <si>
    <t>_TotalTaxCost</t>
  </si>
  <si>
    <t>Office and Non-Bill Cost Allocation</t>
  </si>
  <si>
    <t>Direct Field Cost %</t>
  </si>
  <si>
    <t>Direct Cost Range</t>
  </si>
  <si>
    <t>_Dept5Benefits</t>
  </si>
  <si>
    <t>_Dept6Benefits</t>
  </si>
  <si>
    <t>_Dept7Benefits</t>
  </si>
  <si>
    <t>_Dept8Benefits</t>
  </si>
  <si>
    <t>Office Employee Hours by Department</t>
  </si>
  <si>
    <t>Field Employee Hours by Department</t>
  </si>
  <si>
    <t>Retirement Benefit</t>
  </si>
  <si>
    <t>Medical/Dental/Life/Disability Insurance</t>
  </si>
  <si>
    <t>Percent of Salary Contribution</t>
  </si>
  <si>
    <t>Monthly Benefit Cost</t>
  </si>
  <si>
    <t>Weekly Benefit Cost</t>
  </si>
  <si>
    <t>Annual Benefit Cost</t>
  </si>
  <si>
    <t>Total Benefits Costs Per Year</t>
  </si>
  <si>
    <r>
      <t xml:space="preserve">Employee paid </t>
    </r>
    <r>
      <rPr>
        <b/>
        <sz val="10"/>
        <rFont val="Arial"/>
        <family val="2"/>
      </rPr>
      <t>Hourly</t>
    </r>
    <r>
      <rPr>
        <sz val="10"/>
        <rFont val="Arial"/>
      </rPr>
      <t xml:space="preserve"> or on </t>
    </r>
    <r>
      <rPr>
        <b/>
        <sz val="10"/>
        <rFont val="Arial"/>
        <family val="2"/>
      </rPr>
      <t>Salary</t>
    </r>
    <r>
      <rPr>
        <sz val="10"/>
        <rFont val="Arial"/>
      </rPr>
      <t>?</t>
    </r>
  </si>
  <si>
    <t>Additional Weekly Benefit</t>
  </si>
  <si>
    <t>Additional Monthly Benefit</t>
  </si>
  <si>
    <t>Additional Annual Benefit</t>
  </si>
  <si>
    <r>
      <rPr>
        <b/>
        <sz val="10"/>
        <rFont val="Arial"/>
        <family val="2"/>
      </rPr>
      <t>Hourly Rate</t>
    </r>
    <r>
      <rPr>
        <sz val="10"/>
        <rFont val="Arial"/>
      </rPr>
      <t xml:space="preserve"> </t>
    </r>
    <r>
      <rPr>
        <i/>
        <u/>
        <sz val="10"/>
        <rFont val="Arial"/>
        <family val="2"/>
      </rPr>
      <t>or</t>
    </r>
    <r>
      <rPr>
        <sz val="10"/>
        <rFont val="Arial"/>
      </rPr>
      <t xml:space="preserve"> </t>
    </r>
    <r>
      <rPr>
        <b/>
        <sz val="10"/>
        <rFont val="Arial"/>
        <family val="2"/>
      </rPr>
      <t>Yearly Salary</t>
    </r>
  </si>
  <si>
    <r>
      <t xml:space="preserve">Overtime Hours per </t>
    </r>
    <r>
      <rPr>
        <b/>
        <sz val="10"/>
        <rFont val="Arial"/>
        <family val="2"/>
      </rPr>
      <t>Week</t>
    </r>
    <r>
      <rPr>
        <sz val="10"/>
        <rFont val="Arial"/>
        <family val="2"/>
      </rPr>
      <t xml:space="preserve"> (at 1.5x base)</t>
    </r>
  </si>
  <si>
    <t>_Dept9Benefits</t>
  </si>
  <si>
    <t>_Dept10Benefits</t>
  </si>
  <si>
    <t>Total Compensation Costs</t>
  </si>
  <si>
    <t>Departmental Non Productive Hours</t>
  </si>
  <si>
    <t>_GeneralNonBillHours</t>
  </si>
  <si>
    <t>_Dept1NonBillHours</t>
  </si>
  <si>
    <t>_Dept2NonBillHours</t>
  </si>
  <si>
    <t>_Dept3NonBillHours</t>
  </si>
  <si>
    <t>_Dept4NonBillHours</t>
  </si>
  <si>
    <t>_Dept5NonBillHours</t>
  </si>
  <si>
    <t>_Dept6NonBillHours</t>
  </si>
  <si>
    <t>_Dept7NonBillHours</t>
  </si>
  <si>
    <t>_Dept8NonBillHours</t>
  </si>
  <si>
    <t>_Dept9NonBillHours</t>
  </si>
  <si>
    <t>_Dept10NonBillHours</t>
  </si>
  <si>
    <t>Department Name--&gt;</t>
  </si>
  <si>
    <t>Company Overhead</t>
  </si>
  <si>
    <t>_Dept4Office</t>
  </si>
  <si>
    <t>_Dept5Office</t>
  </si>
  <si>
    <t>_Dept6Office</t>
  </si>
  <si>
    <t>_Dept7Office</t>
  </si>
  <si>
    <t>_Dept8Office</t>
  </si>
  <si>
    <t>Falls Church, VA 22046</t>
  </si>
  <si>
    <t>Additional Sales</t>
  </si>
  <si>
    <t>Billable Hour Charge Required to Break-Even</t>
  </si>
  <si>
    <t>Profit Percentage Desired</t>
  </si>
  <si>
    <t>% of Gross Revenue</t>
  </si>
  <si>
    <t>Overall Company</t>
  </si>
  <si>
    <t>Billable Hour Range</t>
  </si>
  <si>
    <t>Named Ranges</t>
  </si>
  <si>
    <t>OVERALL DEPARTMENT ALLOCATION %</t>
  </si>
  <si>
    <t>_Dept1</t>
  </si>
  <si>
    <t>_Dept2</t>
  </si>
  <si>
    <t>_Dept3</t>
  </si>
  <si>
    <t>_Dept4</t>
  </si>
  <si>
    <t>_Dept5</t>
  </si>
  <si>
    <t>_Dept6</t>
  </si>
  <si>
    <t>_Dept7</t>
  </si>
  <si>
    <t>_Dept8</t>
  </si>
  <si>
    <t>_Dept9</t>
  </si>
  <si>
    <t>_Dept10</t>
  </si>
  <si>
    <t>_General</t>
  </si>
  <si>
    <t>Departmental Gross Wage Allocation</t>
  </si>
  <si>
    <t>_GeneralAnnualGross</t>
  </si>
  <si>
    <t>_Dept1AnnualGross</t>
  </si>
  <si>
    <t>_Dept2AnnualGross</t>
  </si>
  <si>
    <t>_Dept3AnnualGross</t>
  </si>
  <si>
    <t>_Dept4AnnualGross</t>
  </si>
  <si>
    <t>_Dept5AnnualGross</t>
  </si>
  <si>
    <t>_Dept6AnnualGross</t>
  </si>
  <si>
    <t>_Dept7AnnualGross</t>
  </si>
  <si>
    <t>_Dept8AnnualGross</t>
  </si>
  <si>
    <t>_Dept9AnnualGross</t>
  </si>
  <si>
    <t>_Dept10AnnualGross</t>
  </si>
  <si>
    <t>Desig</t>
  </si>
  <si>
    <t>Departmental Payroll Tax Allocation</t>
  </si>
  <si>
    <t>_GeneralPayrollTax</t>
  </si>
  <si>
    <t>_Dept1PayrollTax</t>
  </si>
  <si>
    <t>_Dept2PayrollTax</t>
  </si>
  <si>
    <t>_Dept3PayrollTax</t>
  </si>
  <si>
    <t>_Dept4PayrollTax</t>
  </si>
  <si>
    <t>_Dept5PayrollTax</t>
  </si>
  <si>
    <t>_Dept6PayrollTax</t>
  </si>
  <si>
    <t>_Dept7PayrollTax</t>
  </si>
  <si>
    <t>_Dept8PayrollTax</t>
  </si>
  <si>
    <t>_Dept9PayrollTax</t>
  </si>
  <si>
    <t>_Dept10PayrollTax</t>
  </si>
  <si>
    <t>Departmental Benefits Allocation</t>
  </si>
  <si>
    <t>_GeneralBenefits</t>
  </si>
  <si>
    <t>_Dept1Benefits</t>
  </si>
  <si>
    <t>_Dept2Benefits</t>
  </si>
  <si>
    <t>_Dept3Benefits</t>
  </si>
  <si>
    <t>_Dept4Benefits</t>
  </si>
  <si>
    <t>Department #9</t>
  </si>
  <si>
    <t>Department #10</t>
  </si>
  <si>
    <t>Split</t>
  </si>
  <si>
    <t xml:space="preserve">Employee Name or ID# </t>
  </si>
  <si>
    <t>Target Sales</t>
  </si>
  <si>
    <t>Actual Sales &amp; Costs</t>
  </si>
  <si>
    <t>of Gross Company Sales</t>
  </si>
  <si>
    <t>Materials at</t>
  </si>
  <si>
    <t>Materials to Gross Company Sales</t>
  </si>
  <si>
    <t>Bank Charges</t>
  </si>
  <si>
    <t>Credit Card Charges/Fees</t>
  </si>
  <si>
    <t>Dues &amp; Subscriptions-other</t>
  </si>
  <si>
    <t>Equipment Rental-Office</t>
  </si>
  <si>
    <t>Freight &amp; Trucking</t>
  </si>
  <si>
    <t>Interest-Loans</t>
  </si>
  <si>
    <t>% Remaining to Allocate</t>
  </si>
  <si>
    <t>Total Allocated % (Should equal 100%)</t>
  </si>
  <si>
    <r>
      <t xml:space="preserve">Total Paid </t>
    </r>
    <r>
      <rPr>
        <b/>
        <sz val="10"/>
        <rFont val="Arial"/>
        <family val="2"/>
      </rPr>
      <t>Hours</t>
    </r>
    <r>
      <rPr>
        <sz val="10"/>
        <rFont val="Arial"/>
      </rPr>
      <t xml:space="preserve"> per </t>
    </r>
    <r>
      <rPr>
        <b/>
        <sz val="10"/>
        <rFont val="Arial"/>
        <family val="2"/>
      </rPr>
      <t>Week</t>
    </r>
  </si>
  <si>
    <t>Employee Link</t>
  </si>
  <si>
    <t>Vacation, Holiday, Sick, Training Hours</t>
  </si>
  <si>
    <t>Allocable Hours</t>
  </si>
  <si>
    <t>Billable Hours</t>
  </si>
  <si>
    <t>Field Employee Non-Billable Hours</t>
  </si>
  <si>
    <t>Employee Yearly Cost (Salary + Taxes + Benefits)</t>
  </si>
  <si>
    <t>Employee #</t>
  </si>
  <si>
    <t>Hide</t>
  </si>
  <si>
    <t>Office Non-Billable Hours</t>
  </si>
  <si>
    <t>Billlable Hours by Dept</t>
  </si>
  <si>
    <t>_EmpName</t>
  </si>
  <si>
    <t>_SalType</t>
  </si>
  <si>
    <t>_SalRate</t>
  </si>
  <si>
    <t>_WeekHours</t>
  </si>
  <si>
    <t>_OtHours</t>
  </si>
  <si>
    <t>_Vaca</t>
  </si>
  <si>
    <t>_Holiday</t>
  </si>
  <si>
    <t>_Sick</t>
  </si>
  <si>
    <t>_Train</t>
  </si>
  <si>
    <t>_EmpTCost</t>
  </si>
  <si>
    <t>_GrossWage</t>
  </si>
  <si>
    <t>_EmpGrossCost</t>
  </si>
  <si>
    <t>_AvgPaidHour</t>
  </si>
  <si>
    <t>_TotalPaidHour</t>
  </si>
  <si>
    <t>_BenHours</t>
  </si>
  <si>
    <t>_AllocHours</t>
  </si>
  <si>
    <t>_BillHours</t>
  </si>
  <si>
    <t>_OfficeHours</t>
  </si>
  <si>
    <t>_FieldNonBillHours</t>
  </si>
  <si>
    <t>_Dept1Office</t>
  </si>
  <si>
    <t>_Dept2Office</t>
  </si>
  <si>
    <t>_Dept3Office</t>
  </si>
  <si>
    <t>In the department columns below, enter the approximate dollar percentage of this overhead item that directly supports this department.</t>
  </si>
  <si>
    <t>Total Annual Costs</t>
  </si>
  <si>
    <t>Website/Internet Development</t>
  </si>
  <si>
    <t>Direct Marketing (Mailings, etc.)</t>
  </si>
  <si>
    <t>Sponsorships, Special Events</t>
  </si>
  <si>
    <t>Rebates and Discounts for Customers</t>
  </si>
  <si>
    <t>Cleaning Services</t>
  </si>
  <si>
    <t>Building Depreciation</t>
  </si>
  <si>
    <t>Building Property Taxes</t>
  </si>
  <si>
    <t>Personal Property Taxes</t>
  </si>
  <si>
    <t>Vehicle Taxes</t>
  </si>
  <si>
    <t>Vehicle Maintenance &amp; Repairs</t>
  </si>
  <si>
    <t>Vehicle Registration &amp; Licensing</t>
  </si>
  <si>
    <t>Security Service/Monitoring</t>
  </si>
  <si>
    <t>Travel</t>
  </si>
  <si>
    <t>Bad Debt &amp; Collections</t>
  </si>
  <si>
    <t>Accountant &amp; Auditor Fees</t>
  </si>
  <si>
    <t>Legal Fees</t>
  </si>
  <si>
    <t>Office Food &amp; Beverage Expenses</t>
  </si>
  <si>
    <t>Your Cost of Materials on These Sales</t>
  </si>
  <si>
    <t>Gross Company Sales</t>
  </si>
  <si>
    <t xml:space="preserve">Net Profit/(Loss) </t>
  </si>
  <si>
    <t>Workers' Compensation</t>
  </si>
  <si>
    <t>Utilities-Power</t>
  </si>
  <si>
    <t>Utilities-Water</t>
  </si>
  <si>
    <t>Utilities-Other</t>
  </si>
  <si>
    <t>Utilities-Gas/Heat</t>
  </si>
  <si>
    <t>Computer Hardware</t>
  </si>
  <si>
    <t>Computer Software &amp; Updates</t>
  </si>
  <si>
    <t>Federal UI Tax (FUTA)</t>
  </si>
  <si>
    <t>State UI Tax (SUI)</t>
  </si>
  <si>
    <t>Employee Benefit Costs</t>
  </si>
  <si>
    <t>Hidden</t>
  </si>
  <si>
    <t>Non-Billable Time</t>
  </si>
  <si>
    <t>General Administration</t>
  </si>
  <si>
    <t>Payroll Taxes &amp; Insurance</t>
  </si>
  <si>
    <t>General Office Administration</t>
  </si>
  <si>
    <t>Department #1</t>
  </si>
  <si>
    <t>Department #2</t>
  </si>
  <si>
    <t>Department #3</t>
  </si>
  <si>
    <t>Department #4</t>
  </si>
  <si>
    <t>Department #5</t>
  </si>
  <si>
    <t>Department #6</t>
  </si>
  <si>
    <t>Department #7</t>
  </si>
  <si>
    <t>Department #8</t>
  </si>
  <si>
    <t>Revenue From Any Other Sources</t>
  </si>
  <si>
    <t>Education &amp; Training-Technicians</t>
  </si>
  <si>
    <t>Business Coach</t>
  </si>
  <si>
    <t>Employee Drug Testing</t>
  </si>
  <si>
    <t>Vehicle &amp; Equipment Expenses</t>
  </si>
  <si>
    <t>Vehicle Leases</t>
  </si>
  <si>
    <t>Building Maintenance &amp; Repairs</t>
  </si>
  <si>
    <t>Equipment Leases</t>
  </si>
  <si>
    <t>Tools &amp; Shop Supply Expenses</t>
  </si>
  <si>
    <t>Shop Supplies</t>
  </si>
  <si>
    <t>Equipment Depreciation</t>
  </si>
  <si>
    <t>Equipment Maintenance &amp; Repairs</t>
  </si>
  <si>
    <t>Equipment &amp; Vehicle Fuel</t>
  </si>
  <si>
    <t>Insurance-Vehicle</t>
  </si>
  <si>
    <t>Hiring Expenses</t>
  </si>
  <si>
    <t>Bonuses-Field Employees</t>
  </si>
  <si>
    <t>Bonuses-Office Employees</t>
  </si>
  <si>
    <t>Temporary Help</t>
  </si>
  <si>
    <t>Company Overhead Costs</t>
  </si>
  <si>
    <t>Hide This Row</t>
  </si>
  <si>
    <t>Salary Type</t>
  </si>
  <si>
    <t>Annual Exempt</t>
  </si>
  <si>
    <t>Hourly Non-Exempt</t>
  </si>
  <si>
    <t>% of Total Hours that are Billable</t>
  </si>
  <si>
    <t>Employee Type</t>
  </si>
  <si>
    <t>Field</t>
  </si>
  <si>
    <t>Office</t>
  </si>
  <si>
    <t>Total Annual Payroll Tax Costs</t>
  </si>
  <si>
    <t>Productivity Analysis</t>
  </si>
  <si>
    <t>Overall Employee Cost Breakdown</t>
  </si>
  <si>
    <t>Estimated Cost Per Paid Hour</t>
  </si>
  <si>
    <r>
      <t xml:space="preserve">Total Annual Non Productive Hours </t>
    </r>
    <r>
      <rPr>
        <sz val="6"/>
        <color indexed="10"/>
        <rFont val="Arial"/>
        <family val="2"/>
      </rPr>
      <t>(includes paid leave)</t>
    </r>
  </si>
  <si>
    <t>New Departments</t>
  </si>
  <si>
    <t>AnnualGross</t>
  </si>
  <si>
    <t>GrossCost</t>
  </si>
  <si>
    <t>CostPaidHour</t>
  </si>
  <si>
    <t>Average Cost per Paid Hour</t>
  </si>
  <si>
    <t xml:space="preserve"> Additional Sales</t>
  </si>
  <si>
    <t>Total Gross Sales &amp; Other Revenue</t>
  </si>
  <si>
    <t>http://www.foundation.phccweb.org</t>
  </si>
  <si>
    <t>Inventory Shrinkage</t>
  </si>
  <si>
    <t>Office Supplies</t>
  </si>
  <si>
    <t xml:space="preserve">Other  </t>
  </si>
  <si>
    <t>Monthly</t>
  </si>
  <si>
    <t>Annually</t>
  </si>
  <si>
    <t>Federal Unemployment Tax (FUTA)</t>
  </si>
  <si>
    <t>Social Security</t>
  </si>
  <si>
    <t>Medicare</t>
  </si>
  <si>
    <t>Limit</t>
  </si>
  <si>
    <t>Rate</t>
  </si>
  <si>
    <t>State Unemployment Tax (SUI)</t>
  </si>
  <si>
    <t>Annual Gross Payroll Taxes</t>
  </si>
  <si>
    <t>Annual Gross Benefits</t>
  </si>
  <si>
    <t>Total Paid Hours per Year</t>
  </si>
  <si>
    <t>Annual Gross Wages</t>
  </si>
  <si>
    <t xml:space="preserve">PHCC Educational Foundation </t>
  </si>
  <si>
    <t>None</t>
  </si>
  <si>
    <t>Revenue</t>
  </si>
  <si>
    <t>Expenses</t>
  </si>
  <si>
    <t xml:space="preserve">Cost of Materials </t>
  </si>
  <si>
    <t xml:space="preserve">Total Expenses </t>
  </si>
  <si>
    <t>Average Cost Per Paid Hour</t>
  </si>
  <si>
    <t>TV/Radio</t>
  </si>
  <si>
    <t>Vehicle Wraps &amp; Signage</t>
  </si>
  <si>
    <t>Costs as a % of Total Company Overhead</t>
  </si>
  <si>
    <t>Newspaper, Magazines &amp; Other Print Media</t>
  </si>
  <si>
    <t>Insurance-Business Property</t>
  </si>
  <si>
    <t>Insurance-Business Interruption</t>
  </si>
  <si>
    <t>Insurance-Umbrella Policy</t>
  </si>
  <si>
    <t>Insurance-Equipment</t>
  </si>
  <si>
    <t>Utilities-Phone</t>
  </si>
  <si>
    <t>Utilities-Phone (Cell)</t>
  </si>
  <si>
    <t>Miscellaneous Expenses</t>
  </si>
  <si>
    <t>General Company Support</t>
  </si>
  <si>
    <t>Monthly Costs</t>
  </si>
  <si>
    <t>Yellow Pages</t>
  </si>
  <si>
    <t>Total Company Overhead Costs (All categories)</t>
  </si>
  <si>
    <t>Notes for inserting rows to allow for more than 50 employees:</t>
  </si>
  <si>
    <t>Annual Gross Employee Cost</t>
  </si>
  <si>
    <t xml:space="preserve">Company Overhead Cost </t>
  </si>
  <si>
    <t>Department Compensation Breakdown</t>
  </si>
  <si>
    <t>Department Hours Breakdown</t>
  </si>
  <si>
    <t>Employee Detail</t>
  </si>
  <si>
    <t>Department Detail</t>
  </si>
  <si>
    <t>Uniforms</t>
  </si>
  <si>
    <t>Category</t>
  </si>
  <si>
    <t>Annual Benefits</t>
  </si>
  <si>
    <t>Annual Payroll Taxes</t>
  </si>
  <si>
    <t>Maximum Billable Hours</t>
  </si>
  <si>
    <t>Non Productive Hours</t>
  </si>
  <si>
    <t>Total Gross Costs</t>
  </si>
  <si>
    <t>Named Range</t>
  </si>
  <si>
    <t>Vehicle Dispatching/GPS System</t>
  </si>
  <si>
    <t>Average Cost per Billable Hour</t>
  </si>
  <si>
    <t>CostBillHour</t>
  </si>
  <si>
    <t>Employee Non-Billable Hours Related Overhead Cost Allocation</t>
  </si>
  <si>
    <t>Employee Name</t>
  </si>
  <si>
    <t>Subtotal for All Employees</t>
  </si>
  <si>
    <t>Advertising/Marketing</t>
  </si>
  <si>
    <t>Consultant Fees</t>
  </si>
  <si>
    <t>Insurance</t>
  </si>
  <si>
    <t>State &amp; Local Taxes and Fees</t>
  </si>
  <si>
    <t>General Office Operations</t>
  </si>
  <si>
    <t>Vehicle Parking</t>
  </si>
  <si>
    <t>Postage</t>
  </si>
  <si>
    <t>Entertainment, Holiday Party, Etc.</t>
  </si>
  <si>
    <t>Other  Expenses</t>
  </si>
  <si>
    <t>Tax Preparation</t>
  </si>
  <si>
    <t>Other Consultants</t>
  </si>
  <si>
    <t>Utilities-Internet Service</t>
  </si>
  <si>
    <t>Rent/Mortgage - Office</t>
  </si>
  <si>
    <t>State Business Taxes</t>
  </si>
  <si>
    <t>Local Business Taxes</t>
  </si>
  <si>
    <t>Small Tools</t>
  </si>
  <si>
    <t>Large Tools</t>
  </si>
  <si>
    <t>Business Permits/License</t>
  </si>
  <si>
    <t>Vehicle Payments</t>
  </si>
  <si>
    <t>Target Sales Volume</t>
  </si>
  <si>
    <t>Office Employees Only</t>
  </si>
  <si>
    <t>Department Name</t>
  </si>
  <si>
    <t>Employee Overhead Costs</t>
  </si>
  <si>
    <t>Totals for All Departments</t>
  </si>
  <si>
    <t>Employee + Company Overhead Total</t>
  </si>
  <si>
    <t>PaidHoursYear</t>
  </si>
  <si>
    <t>Total Paid Hours</t>
  </si>
  <si>
    <t>NonBillHours</t>
  </si>
  <si>
    <t>BillHours</t>
  </si>
  <si>
    <t>% of Total Hours Billable</t>
  </si>
  <si>
    <t>PayrollTax</t>
  </si>
  <si>
    <t>Benefits</t>
  </si>
  <si>
    <t>Company Overhead Per Billable Hour</t>
  </si>
  <si>
    <t>Reference Table</t>
  </si>
  <si>
    <t>Employee Info</t>
  </si>
  <si>
    <t>Make sure to add new rows 2 lines above the black Subtotal row (in between the last employee and 2nd to last employee), then "pull down" all formulas from column A to column AC. Once the number of employee rows matches the number of employee rows on the "Employee Info" sheet, any errors should be automatically removed and the subtotals will be correct.</t>
  </si>
  <si>
    <t>Employee &amp; Training Expenses</t>
  </si>
  <si>
    <t>Education &amp; Training-Owner(s)</t>
  </si>
  <si>
    <t xml:space="preserve">Education &amp; Training-Office Staff </t>
  </si>
  <si>
    <t>_TotalBenefits</t>
    <phoneticPr fontId="43" type="noConversion"/>
  </si>
  <si>
    <t>_Ben6</t>
    <phoneticPr fontId="43" type="noConversion"/>
  </si>
  <si>
    <t>_Ben5</t>
    <phoneticPr fontId="43" type="noConversion"/>
  </si>
  <si>
    <t>_Ben4</t>
    <phoneticPr fontId="43" type="noConversion"/>
  </si>
  <si>
    <t>_Ben3</t>
    <phoneticPr fontId="43" type="noConversion"/>
  </si>
  <si>
    <t>_Ben1</t>
  </si>
  <si>
    <t>_Ben2</t>
  </si>
  <si>
    <t>Benefit/Leave Hours</t>
    <phoneticPr fontId="3" type="noConversion"/>
  </si>
  <si>
    <t>Office Hours</t>
    <phoneticPr fontId="3" type="noConversion"/>
  </si>
  <si>
    <t>Field Non-Billable Hours</t>
    <phoneticPr fontId="3" type="noConversion"/>
  </si>
  <si>
    <t>% of Total Hours that are Billable</t>
    <phoneticPr fontId="3" type="noConversion"/>
  </si>
  <si>
    <t>Description</t>
  </si>
  <si>
    <t>Maximum Annual Productive Hours</t>
  </si>
  <si>
    <t>Building/Utility Expenses</t>
  </si>
  <si>
    <t>Insurance-General Liability</t>
  </si>
  <si>
    <t>Insurance-Business Owner</t>
  </si>
  <si>
    <t>Insurance-Crime</t>
  </si>
  <si>
    <t>Hourly</t>
  </si>
  <si>
    <t>Costs as a % of Sales Revenue</t>
  </si>
  <si>
    <t xml:space="preserve">Per Week </t>
  </si>
  <si>
    <t>Per Year</t>
  </si>
  <si>
    <t>Employee Costs</t>
  </si>
  <si>
    <t>Overhead</t>
  </si>
  <si>
    <t>Total</t>
  </si>
  <si>
    <t>Total Company Costs</t>
  </si>
  <si>
    <t>Employee +Co Overhead</t>
  </si>
  <si>
    <t>Variance</t>
  </si>
  <si>
    <t>Department</t>
  </si>
  <si>
    <t>% of Total</t>
  </si>
  <si>
    <t>% of Hours Billable by Department</t>
  </si>
  <si>
    <t>Employee Overhead</t>
  </si>
  <si>
    <t>Profit</t>
  </si>
  <si>
    <t>Totals</t>
  </si>
  <si>
    <t>Total Company Hours Breakdown</t>
  </si>
  <si>
    <t>Cost Per Billable Hour</t>
  </si>
  <si>
    <t>Department 5 Name</t>
  </si>
  <si>
    <t>Department 6 Name</t>
  </si>
  <si>
    <t>Department 7 Name</t>
  </si>
  <si>
    <t>Department 8 Name</t>
  </si>
  <si>
    <t>Department 9 Name</t>
  </si>
  <si>
    <t>Department 10 Name</t>
  </si>
  <si>
    <t>Employee Wages and Non-Productive Time</t>
  </si>
  <si>
    <t>Employee Office Hours by Dept.</t>
  </si>
  <si>
    <t>Employee Field Hours by Dept.</t>
  </si>
  <si>
    <r>
      <t xml:space="preserve">Paid </t>
    </r>
    <r>
      <rPr>
        <b/>
        <sz val="10"/>
        <color indexed="12"/>
        <rFont val="Arial"/>
        <family val="2"/>
      </rPr>
      <t>Hours</t>
    </r>
    <r>
      <rPr>
        <sz val="10"/>
        <rFont val="Arial"/>
      </rPr>
      <t xml:space="preserve"> Vacation per Year </t>
    </r>
  </si>
  <si>
    <r>
      <t>Paid</t>
    </r>
    <r>
      <rPr>
        <sz val="10"/>
        <color indexed="12"/>
        <rFont val="Arial"/>
        <family val="2"/>
      </rPr>
      <t xml:space="preserve"> </t>
    </r>
    <r>
      <rPr>
        <b/>
        <sz val="10"/>
        <color indexed="12"/>
        <rFont val="Arial"/>
        <family val="2"/>
      </rPr>
      <t>Hours</t>
    </r>
    <r>
      <rPr>
        <sz val="10"/>
        <rFont val="Arial"/>
      </rPr>
      <t xml:space="preserve"> Holiday per Year </t>
    </r>
  </si>
  <si>
    <r>
      <t>Paid</t>
    </r>
    <r>
      <rPr>
        <sz val="10"/>
        <color indexed="12"/>
        <rFont val="Arial"/>
        <family val="2"/>
      </rPr>
      <t xml:space="preserve"> </t>
    </r>
    <r>
      <rPr>
        <b/>
        <sz val="10"/>
        <color indexed="12"/>
        <rFont val="Arial"/>
        <family val="2"/>
      </rPr>
      <t>Hours</t>
    </r>
    <r>
      <rPr>
        <sz val="10"/>
        <color indexed="12"/>
        <rFont val="Arial"/>
        <family val="2"/>
      </rPr>
      <t xml:space="preserve"> </t>
    </r>
    <r>
      <rPr>
        <sz val="10"/>
        <rFont val="Arial"/>
      </rPr>
      <t xml:space="preserve">Sick Pay per Year </t>
    </r>
  </si>
  <si>
    <r>
      <t>Paid</t>
    </r>
    <r>
      <rPr>
        <sz val="10"/>
        <color indexed="12"/>
        <rFont val="Arial"/>
        <family val="2"/>
      </rPr>
      <t xml:space="preserve"> </t>
    </r>
    <r>
      <rPr>
        <b/>
        <sz val="10"/>
        <color indexed="12"/>
        <rFont val="Arial"/>
        <family val="2"/>
      </rPr>
      <t>Hours</t>
    </r>
    <r>
      <rPr>
        <sz val="10"/>
        <color indexed="12"/>
        <rFont val="Arial"/>
        <family val="2"/>
      </rPr>
      <t xml:space="preserve"> </t>
    </r>
    <r>
      <rPr>
        <sz val="10"/>
        <rFont val="Arial"/>
      </rPr>
      <t xml:space="preserve">Training per Year </t>
    </r>
  </si>
  <si>
    <t>Billable Hour Charge Required 
to Make Desired Profit</t>
  </si>
  <si>
    <t xml:space="preserve">PHCC Educational Foundation  </t>
  </si>
  <si>
    <t>% of Hours Billable</t>
  </si>
  <si>
    <t xml:space="preserve">PHCC Educational Foundation™  </t>
  </si>
  <si>
    <t>Other  Expenses - Depreciation</t>
  </si>
  <si>
    <t>Goodwill</t>
  </si>
  <si>
    <t>Dues - PHCC</t>
  </si>
  <si>
    <t>Vehicle Depreciation</t>
  </si>
  <si>
    <t>Special Reserve for Customer TLC</t>
  </si>
  <si>
    <t>% of Overhead</t>
  </si>
  <si>
    <t>% of Sales Revenue</t>
  </si>
  <si>
    <t>Annual Overhead Costs</t>
  </si>
  <si>
    <t>Monthly Overhead Costs</t>
  </si>
  <si>
    <t>Selling Price Components</t>
  </si>
  <si>
    <t>Department Costs Comparison</t>
  </si>
  <si>
    <t xml:space="preserve">
Click the blue shaded cells below to select departments to compare from the drop down menus.</t>
  </si>
  <si>
    <t xml:space="preserve">
Click the blue shaded cell below to select a department from the drop down menu.</t>
  </si>
  <si>
    <t>Per Employee, 
Per Week</t>
  </si>
  <si>
    <t>Per Employee, 
Per Year</t>
  </si>
  <si>
    <t>Per Employee, 
Per Calendar Day</t>
  </si>
  <si>
    <t>Per Employee, 
Per Month</t>
  </si>
  <si>
    <t xml:space="preserve">Per Month </t>
  </si>
  <si>
    <t>Billable Field Hours</t>
  </si>
  <si>
    <t>Dollars</t>
  </si>
  <si>
    <t xml:space="preserve">Total Employee Costs by Department </t>
  </si>
  <si>
    <t>Per Employee, 
Per Hour (24/day)</t>
  </si>
  <si>
    <t>Per Hour (24/Day)</t>
  </si>
  <si>
    <t xml:space="preserve">Net Profits by Department </t>
  </si>
  <si>
    <t xml:space="preserve">Projected Sales Revenue by Department </t>
  </si>
  <si>
    <t xml:space="preserve">Billable Labor Costs  </t>
  </si>
  <si>
    <t>Non-Billable Labor Costs</t>
  </si>
  <si>
    <t>January</t>
  </si>
  <si>
    <t>February</t>
  </si>
  <si>
    <t>March</t>
  </si>
  <si>
    <t>April</t>
  </si>
  <si>
    <t>May</t>
  </si>
  <si>
    <t>June</t>
  </si>
  <si>
    <t>July</t>
  </si>
  <si>
    <t>August</t>
  </si>
  <si>
    <t>September</t>
  </si>
  <si>
    <t>October</t>
  </si>
  <si>
    <t>November</t>
  </si>
  <si>
    <t>December</t>
  </si>
  <si>
    <t>Field Labor</t>
  </si>
  <si>
    <t>Projected Sales from Billable Hours</t>
  </si>
  <si>
    <t>Office - Non-Billable Activity Costs</t>
  </si>
  <si>
    <t>Billable Hour Field Activity Costs</t>
  </si>
  <si>
    <t>Office Hours (Non-Billable)</t>
  </si>
  <si>
    <t>Vacation, Holiday, Sick, Training</t>
  </si>
  <si>
    <t>Office/Non-Billable Labor</t>
  </si>
  <si>
    <t>% Left to Allocate</t>
  </si>
  <si>
    <t>Total Revenue</t>
  </si>
  <si>
    <t>Total Overhead Expenses</t>
  </si>
  <si>
    <t>Company Cash Flow</t>
  </si>
  <si>
    <t>Annual Projected Sales Revenue</t>
  </si>
  <si>
    <t>Annual Projected Overhead Expenses</t>
  </si>
  <si>
    <t>% For Month</t>
  </si>
  <si>
    <t>Dollars For 
This Month</t>
  </si>
  <si>
    <r>
      <t xml:space="preserve">Choose Departments to Compare in the Drop Down Menus </t>
    </r>
    <r>
      <rPr>
        <b/>
        <sz val="10"/>
        <rFont val="Wingdings"/>
        <charset val="2"/>
      </rPr>
      <t>à</t>
    </r>
  </si>
  <si>
    <r>
      <t xml:space="preserve">Choose Employees to Compare in the Drop Down Menus </t>
    </r>
    <r>
      <rPr>
        <b/>
        <sz val="10"/>
        <rFont val="Wingdings"/>
        <charset val="2"/>
      </rPr>
      <t>à</t>
    </r>
  </si>
  <si>
    <r>
      <t xml:space="preserve">Does this employee work in the office, field or a split of both? 
Select from the drop down menus. </t>
    </r>
    <r>
      <rPr>
        <sz val="10"/>
        <rFont val="Wingdings"/>
        <charset val="2"/>
      </rPr>
      <t>à</t>
    </r>
  </si>
  <si>
    <t>Department Comparisons</t>
  </si>
  <si>
    <t>Employee Comparisons</t>
  </si>
  <si>
    <t>Average</t>
  </si>
  <si>
    <t>Enter the Names of Departments 
in Your Company</t>
  </si>
  <si>
    <t>Your Actual Sales &amp; Costs</t>
  </si>
  <si>
    <t>Both</t>
  </si>
  <si>
    <t>Wage Only Costs By Department</t>
  </si>
  <si>
    <t>Wage Dollars</t>
  </si>
  <si>
    <t>Wages + 
Benefits +Taxes</t>
  </si>
  <si>
    <t>Overhead Costs by Department</t>
  </si>
  <si>
    <t>Overhead Dollars</t>
  </si>
  <si>
    <t>Per Calendar Day (365/Year)</t>
  </si>
  <si>
    <t>Method #1: Simple Calculation with General Office Administration as it's own department.</t>
  </si>
  <si>
    <t>Starting Cash Balance</t>
  </si>
  <si>
    <t>Ending Cash Balance</t>
  </si>
  <si>
    <r>
      <t xml:space="preserve">Your Calculated Annual Sales Target
</t>
    </r>
    <r>
      <rPr>
        <b/>
        <sz val="12"/>
        <rFont val="Arial"/>
        <family val="2"/>
      </rPr>
      <t>This mini-worksheet shows the sales volume (and resulting profits) possible if your technicians are able to work exactly the number of billable hours you calculated in Step 1 at the Billable Hour rates calculated for each department in Step 3.</t>
    </r>
  </si>
  <si>
    <t>Revenue Generated</t>
  </si>
  <si>
    <t>Annual Billable Hours</t>
  </si>
  <si>
    <t>Annual Non-Billable Hours</t>
  </si>
  <si>
    <t>Annual Revenue Dollars Generated</t>
  </si>
  <si>
    <t>Net Profit</t>
  </si>
  <si>
    <t>Total Costs</t>
  </si>
  <si>
    <t>Company Costs Per Time Period</t>
  </si>
  <si>
    <t>Company Revenue and Profits Per Time Period</t>
  </si>
  <si>
    <t>Net Assets Before Taxes</t>
  </si>
  <si>
    <t>Department Field Labor</t>
  </si>
  <si>
    <t>Dept.</t>
  </si>
  <si>
    <t>Max Billable Hours</t>
  </si>
  <si>
    <t>% Of Total Billable Hours</t>
  </si>
  <si>
    <t>Share on Non-Billable Field Costs</t>
  </si>
  <si>
    <t>N/A</t>
  </si>
  <si>
    <t>Annual O/H Costs</t>
  </si>
  <si>
    <r>
      <t xml:space="preserve">Method #2: With General Office Administration Costs Allocated to Departments Based on 
% of Total Field Labor </t>
    </r>
    <r>
      <rPr>
        <b/>
        <u/>
        <sz val="8"/>
        <color indexed="10"/>
        <rFont val="Arial"/>
        <family val="2"/>
      </rPr>
      <t>Hours</t>
    </r>
    <r>
      <rPr>
        <b/>
        <sz val="8"/>
        <rFont val="Arial"/>
        <family val="2"/>
      </rPr>
      <t>.</t>
    </r>
  </si>
  <si>
    <r>
      <t xml:space="preserve">Method #3: With General Office Administration Costs Allocated to Departments Based on 
% of Total Field Labor </t>
    </r>
    <r>
      <rPr>
        <b/>
        <u/>
        <sz val="8"/>
        <color indexed="10"/>
        <rFont val="Arial"/>
        <family val="2"/>
      </rPr>
      <t>Costs</t>
    </r>
    <r>
      <rPr>
        <b/>
        <sz val="8"/>
        <rFont val="Arial"/>
        <family val="2"/>
      </rPr>
      <t>.</t>
    </r>
  </si>
  <si>
    <t>Revenue Per Employee Per Department</t>
  </si>
  <si>
    <t>_Dept1RevEmp</t>
  </si>
  <si>
    <t>_Dept2RevEmp</t>
  </si>
  <si>
    <t>_Dept3RevEmp</t>
  </si>
  <si>
    <t>_Dept4RevEmp</t>
  </si>
  <si>
    <t>_Dept5RevEmp</t>
  </si>
  <si>
    <t>_Dept6RevEmp</t>
  </si>
  <si>
    <t>_Dept7RevEmp</t>
  </si>
  <si>
    <t>_Dept8RevEmp</t>
  </si>
  <si>
    <t>_Dept9RevEmp</t>
  </si>
  <si>
    <t>_Dept10RevEmp</t>
  </si>
  <si>
    <t>_TotalRevEmp</t>
  </si>
  <si>
    <t xml:space="preserve">Total Revenue </t>
  </si>
  <si>
    <t>Revenue Per Department</t>
  </si>
  <si>
    <r>
      <t xml:space="preserve">Choose an Employee to Examine from the Drop Down Menu </t>
    </r>
    <r>
      <rPr>
        <b/>
        <sz val="10"/>
        <rFont val="Wingdings"/>
        <charset val="2"/>
      </rPr>
      <t>à</t>
    </r>
  </si>
  <si>
    <t>Per Month</t>
  </si>
  <si>
    <t>Per Week</t>
  </si>
  <si>
    <t>Employee Generated Sales Revenue 
By Department &amp; Time</t>
  </si>
  <si>
    <t>Linked</t>
  </si>
  <si>
    <t>Unlinked</t>
  </si>
  <si>
    <t>Revenue &amp; Profits From Material Sales</t>
  </si>
  <si>
    <t>% of Revenue</t>
  </si>
  <si>
    <t>Profit on Material Sales</t>
  </si>
  <si>
    <t>General Office Admin + Non-Billable Labor</t>
  </si>
  <si>
    <t>Field Non-Billable Time*</t>
  </si>
  <si>
    <t>Enter in the % of time each employee spends on supportive or management work for each department. Only allocate percentages related to activities that are not field work and are not directly billable to customers. Work time that cannot be tied to specific departments should be included under the "General Office Administration" category.</t>
  </si>
  <si>
    <t xml:space="preserve">Enter in the % of time each employee performs field billable activity in each department. Only billable hour related activity should appear next to each department. 
*All non-billable time (drive time, free customer proposals, non-billable service calls) should be included under the "Field Non-Billable Time" category. </t>
  </si>
  <si>
    <t>Employee 16</t>
  </si>
  <si>
    <t>Employee 17</t>
  </si>
  <si>
    <t>Employee 18</t>
  </si>
  <si>
    <t>Employee 19</t>
  </si>
  <si>
    <t>Employee 20</t>
  </si>
  <si>
    <t>Employee 21</t>
  </si>
  <si>
    <t>Employee 22</t>
  </si>
  <si>
    <t>Employee 23</t>
  </si>
  <si>
    <t>Employee 24</t>
  </si>
  <si>
    <t>Employee 25</t>
  </si>
  <si>
    <t>Employee 26</t>
  </si>
  <si>
    <t>Employee 27</t>
  </si>
  <si>
    <t>Employee 28</t>
  </si>
  <si>
    <t>Employee 29</t>
  </si>
  <si>
    <t>Employee 30</t>
  </si>
  <si>
    <t>Employee 31</t>
  </si>
  <si>
    <t>Employee 32</t>
  </si>
  <si>
    <t>Employee 33</t>
  </si>
  <si>
    <t>Employee 34</t>
  </si>
  <si>
    <t>Employee 35</t>
  </si>
  <si>
    <t>Employee 36</t>
  </si>
  <si>
    <t>Employee 37</t>
  </si>
  <si>
    <t>Employee 38</t>
  </si>
  <si>
    <t>Employee 39</t>
  </si>
  <si>
    <t>Employee 40</t>
  </si>
  <si>
    <t>Employee 41</t>
  </si>
  <si>
    <t>Employee 42</t>
  </si>
  <si>
    <t>Employee 43</t>
  </si>
  <si>
    <t>Employee 44</t>
  </si>
  <si>
    <t>Employee 45</t>
  </si>
  <si>
    <t>Employee 46</t>
  </si>
  <si>
    <t>Employee 47</t>
  </si>
  <si>
    <t>Employee 48</t>
  </si>
  <si>
    <t>Employee 49</t>
  </si>
  <si>
    <t>Employee 50</t>
  </si>
  <si>
    <t>SUB-TOTAL</t>
  </si>
  <si>
    <t>You can use this worksheet to compare your actual company revenue against the projections calculated by the spreadsheets (based on the data you have previously entered).  This worksheet is intended to provide you with a "reality check."  After you have entered your actual revenue information, see how closely your actual numbers compare to the projected numbers shown in the "Sales Target" mini-worksheet on the right.  If you are seeing large discrepencies, you may need to go back to the previous sheets and check to see if you have properly accounted for all your costs or properly estimated the productivity of your workforce.  See the "Instructions and Examples" file that came with these materials for more details.</t>
  </si>
  <si>
    <t>Department 4 Name</t>
  </si>
  <si>
    <t>Note: All Figures Are Per Billable Hour</t>
  </si>
  <si>
    <t>Employee 12</t>
  </si>
  <si>
    <t>Employee 13</t>
  </si>
  <si>
    <t>Employee 14</t>
  </si>
  <si>
    <t>Employee 15</t>
  </si>
  <si>
    <t>Billable Field Time Costs</t>
  </si>
  <si>
    <t>Non-Billable &amp; Office Time</t>
  </si>
  <si>
    <t>Billable Field Time Employee Costs</t>
  </si>
  <si>
    <t>Non-Billable &amp; Office Employee Time Costs</t>
  </si>
  <si>
    <t>Employee1</t>
  </si>
  <si>
    <t>Employee2</t>
  </si>
  <si>
    <t>Employee3</t>
  </si>
  <si>
    <t>Employee4</t>
  </si>
  <si>
    <t>Employee5</t>
  </si>
  <si>
    <t>Employee6</t>
  </si>
  <si>
    <t>Employee7</t>
  </si>
  <si>
    <t>Employee8</t>
  </si>
  <si>
    <t>Employee9</t>
  </si>
  <si>
    <t>Employee10</t>
  </si>
  <si>
    <t>Employee11</t>
  </si>
  <si>
    <t>GUIDE TO CELL COLORS</t>
  </si>
  <si>
    <t>Light Blue = Data Entry, where you type your info.</t>
  </si>
  <si>
    <t>Blue Shaded = A cell with a drop-down menu.  Click on the cell and a small grey square with a triangle will appear in the corner.  Click that triangle and a menu list of options will appear to choose from.</t>
  </si>
  <si>
    <t>Orange Shaded = A cell that has a comment attached. Hover your cursor over the cell and a pop-up box will give you instructions on that function.</t>
  </si>
  <si>
    <t>Light Yellow = Cells with additional instructions.</t>
  </si>
  <si>
    <t>Light Green = Cells with formulas that are returning calculated data to you.</t>
  </si>
  <si>
    <t>Yellow = Cells with formulas that are returning calculated data.  These are the bottom line numbers to pay special attention to.</t>
  </si>
  <si>
    <t>Overhead &amp; Profit Calculator©</t>
  </si>
  <si>
    <r>
      <t xml:space="preserve">PHCC Educational Foundation     </t>
    </r>
    <r>
      <rPr>
        <sz val="20"/>
        <color indexed="10"/>
        <rFont val="Haettenschweiler"/>
        <family val="2"/>
      </rPr>
      <t>Overhead &amp; Profit Calculator</t>
    </r>
  </si>
  <si>
    <t>The cells below allow you to spread your office overhead costs across your departments to give you a more accurate account of each department's costs.  By default, 100% of costs are set to go toward general office support.  Enter percentages across each column for the share of costs used to support each department.  The department percentages cannot add up to more than 100% or an error message will be displayed.</t>
  </si>
  <si>
    <t>Overhead &amp; Profit Calculator</t>
  </si>
  <si>
    <r>
      <rPr>
        <b/>
        <sz val="14"/>
        <rFont val="Arial"/>
        <family val="2"/>
      </rPr>
      <t xml:space="preserve">STEP 3: Break-Even &amp; Selling Price Worksheet </t>
    </r>
    <r>
      <rPr>
        <sz val="12"/>
        <rFont val="Arial"/>
        <family val="2"/>
      </rPr>
      <t xml:space="preserve">
Use this worksheet to quickly determine what hourly charge is required to recover company expenses and what selling price is required to make the desired profit for the overall company or department.  Enter your information in the blue cells only.  The shaded blue cells are drop down menus that will allow you to make different selections--just click on the cell and then the drop down arrow to access the menu.  When complete, click on the Step 4 tab at the bottom of the screen.
This worksheet gives you a choice: You can choose to simply use a single billable hour selling price for the entire company, or you can set the profit you wish to make from each department individually.  When selling to customers, do not mix using the overall company price with individual department prices or you will risk not recovering all your costs-choose one method &amp; stick with it.
Note: For the individual departments price calculations, general office administration and non-billable time costs are spread across the departments based on their percentage share of total field employee time costs.</t>
    </r>
  </si>
  <si>
    <t>Use this one price for the company</t>
  </si>
  <si>
    <r>
      <t xml:space="preserve">    </t>
    </r>
    <r>
      <rPr>
        <b/>
        <u/>
        <sz val="11"/>
        <color indexed="10"/>
        <rFont val="Arial"/>
        <family val="2"/>
      </rPr>
      <t>OR</t>
    </r>
    <r>
      <rPr>
        <b/>
        <sz val="11"/>
        <rFont val="Arial"/>
        <family val="2"/>
      </rPr>
      <t xml:space="preserve"> use these prices for your individual departments.</t>
    </r>
  </si>
  <si>
    <r>
      <rPr>
        <b/>
        <sz val="11"/>
        <rFont val="Arial"/>
        <family val="2"/>
      </rPr>
      <t xml:space="preserve">STEP 6: Budget and Cash Flow Worksheet </t>
    </r>
    <r>
      <rPr>
        <sz val="11"/>
        <rFont val="Arial"/>
        <family val="2"/>
      </rPr>
      <t xml:space="preserve">
Use this worksheet to allocate your expenses month by month for the coming year &amp; see the impact on your cash flow.  Simply fill in the blue cells with what percentage of your revenue or expenses for the year will be incurred in each month.  The worksheet will calculate in dollars your revenue and expenses and what your bottom line will be for each month and your running total for cash flow projections.  The "% Left to Allocate" column will tell you if your allocations are not adding up to 100% for the year.  
</t>
    </r>
    <r>
      <rPr>
        <b/>
        <sz val="11"/>
        <rFont val="Arial"/>
        <family val="2"/>
      </rPr>
      <t>Your Choice</t>
    </r>
    <r>
      <rPr>
        <sz val="11"/>
        <rFont val="Arial"/>
        <family val="2"/>
      </rPr>
      <t xml:space="preserve">: Keep it simple &amp; just use the "Overall Company" sheet, or go detailed &amp; set the percentages for individual departments. </t>
    </r>
  </si>
  <si>
    <t xml:space="preserve">Step #5 Company Profit Analysis &amp; Reality Check
Instructions: Enter your actual company data only in the blue cells.  Remember to roll your mouse cursor over orange cells to get more information.  </t>
  </si>
  <si>
    <r>
      <rPr>
        <b/>
        <sz val="12"/>
        <rFont val="Arial"/>
        <family val="2"/>
      </rPr>
      <t>Step 4: Reports and Comparisons Worksheet</t>
    </r>
    <r>
      <rPr>
        <sz val="12"/>
        <rFont val="Arial"/>
        <family val="2"/>
      </rPr>
      <t xml:space="preserve">
You can use this worksheet to make numerical comparisons between departments and between employees.  The additional tables and graphs help to show where revenue is coming from and where company costs are.  Please note that these numbers are projections only, and based solely on the data you have entered on the previous worksheets.  See Step 5 to enter your actual sales data to see how it compares to these projections.
Please note that if you add, delete or change employee names in Step 1, the old names may still be displayed here until you select the new names from the drop down menus.</t>
    </r>
  </si>
  <si>
    <t>Enter your employee's information in the columns to the right, paying close attention to the time basis (per week, year, etc.).  The blue cells with yellow borders are drop down menus that will allow you to make different selections--just click on the cell and then the drop down arrow to access the menu.</t>
  </si>
  <si>
    <t>Additional Sales Revenue</t>
  </si>
  <si>
    <t>Total Labor &amp; Job Materials Expenses</t>
  </si>
  <si>
    <t>Job Materials Expenses</t>
  </si>
  <si>
    <t>Job Materials Sales Revenue</t>
  </si>
  <si>
    <t>Amount</t>
  </si>
  <si>
    <t>Your Cost of Materials</t>
  </si>
  <si>
    <t>Other Job Costs</t>
  </si>
  <si>
    <t>Estimated # of Billable Hours</t>
  </si>
  <si>
    <t>Desired Profit Margin %</t>
  </si>
  <si>
    <t>Select Which Department's Pricing to Use:</t>
  </si>
  <si>
    <t>Future Capital Expenses</t>
  </si>
  <si>
    <t>Calculated Job Selling Price</t>
  </si>
  <si>
    <t>If you were to increase those billable hours by this percentage</t>
  </si>
  <si>
    <t xml:space="preserve">You can make the same profit % and sell the job for this much less </t>
  </si>
  <si>
    <t>Currently, this department/company generates this many billable hours</t>
  </si>
  <si>
    <r>
      <t xml:space="preserve">     </t>
    </r>
    <r>
      <rPr>
        <b/>
        <i/>
        <sz val="28"/>
        <color indexed="10"/>
        <rFont val="Calibri"/>
        <family val="2"/>
      </rPr>
      <t>What If?</t>
    </r>
    <r>
      <rPr>
        <b/>
        <sz val="28"/>
        <color indexed="10"/>
        <rFont val="Calibri"/>
        <family val="2"/>
      </rPr>
      <t xml:space="preserve"> </t>
    </r>
    <r>
      <rPr>
        <b/>
        <sz val="28"/>
        <color indexed="30"/>
        <rFont val="Calibri"/>
        <family val="2"/>
      </rPr>
      <t>Productivity Impact</t>
    </r>
    <r>
      <rPr>
        <b/>
        <sz val="28"/>
        <color indexed="30"/>
        <rFont val="Calibri"/>
        <family val="2"/>
      </rPr>
      <t xml:space="preserve"> Calculator</t>
    </r>
  </si>
  <si>
    <t xml:space="preserve">à à à à </t>
  </si>
  <si>
    <t>à à à</t>
  </si>
  <si>
    <t>This department/company would then have this many billable field hours</t>
  </si>
  <si>
    <r>
      <rPr>
        <u/>
        <sz val="14"/>
        <color indexed="10"/>
        <rFont val="Arial"/>
        <family val="2"/>
      </rPr>
      <t>OR</t>
    </r>
    <r>
      <rPr>
        <sz val="14"/>
        <rFont val="Arial"/>
        <family val="2"/>
      </rPr>
      <t>, if you sold the job for the original selling price calculated above &amp; kept the difference, you would boost your net profit % on this job to</t>
    </r>
  </si>
  <si>
    <t>This represents a boost to your expected rate of profit on this work of</t>
  </si>
  <si>
    <t>THE BOTTOM LINE:</t>
  </si>
  <si>
    <t>%</t>
  </si>
  <si>
    <t>Adjusted Quick Job Pricing Worksheet</t>
  </si>
  <si>
    <r>
      <t xml:space="preserve">Quick Job Pricing Worksheet
</t>
    </r>
    <r>
      <rPr>
        <sz val="14"/>
        <rFont val="Arial"/>
        <family val="2"/>
      </rPr>
      <t>Use this worksheet to get a simple job estimate designed to cover company costs and net the desired profit.</t>
    </r>
  </si>
  <si>
    <t xml:space="preserve">Total Job Costs </t>
  </si>
  <si>
    <t>Profit in Dollars</t>
  </si>
  <si>
    <t>Department Pricing Being Used (Select in the Quick Job Pricing Worksheet above/right):</t>
  </si>
  <si>
    <r>
      <rPr>
        <b/>
        <sz val="16"/>
        <rFont val="Arial"/>
        <family val="2"/>
      </rPr>
      <t>What's the Impact of Field Productivity on Hourly Charges &amp; Profits?</t>
    </r>
    <r>
      <rPr>
        <sz val="16"/>
        <rFont val="Arial"/>
        <family val="2"/>
      </rPr>
      <t xml:space="preserve">
</t>
    </r>
    <r>
      <rPr>
        <sz val="12"/>
        <rFont val="Arial"/>
        <family val="2"/>
      </rPr>
      <t>Field productivity is the factor that has the single largest potential impact on profitability.  Even small changes to field productivity can make a BIG difference on profitibility.
First complete the Quick Job Pricing Worksheet to the above/right.  Then use the worksheet below to explore how increasing field productivity can change your required hourly charge and your net profit earned.  Compare the figures below to those in the Quick Job Pricing Worksheet above to see what a few extra billable hours can save!</t>
    </r>
  </si>
  <si>
    <r>
      <t>Disclaimer:</t>
    </r>
    <r>
      <rPr>
        <sz val="12"/>
        <rFont val="Arial"/>
        <family val="2"/>
      </rPr>
      <t xml:space="preserve"> These worksheets are intended for educational/informational use only.  The worksheets are offered "as is," and neither the PHCC Educational Foundation nor any person connected with the spreadsheet preparation in any way warrants or makes any representations whatsoever with respect to the accuracy of the information or calculations contained in these spreadsheets.  
By using these Excel worksheets you agree that the PHCC Educational Foundation and all persons connected with the spreadsheet preparations cannot be held liable for any damages resulting from their use.   
</t>
    </r>
  </si>
  <si>
    <t>Department 1 Name</t>
  </si>
  <si>
    <t>Department 2 Name</t>
  </si>
  <si>
    <t>Department 3 Name</t>
  </si>
  <si>
    <t>Total Labor Costs</t>
  </si>
  <si>
    <t xml:space="preserve"> Annual Projected Labor &amp; Material Expenses</t>
  </si>
  <si>
    <t>Per Paid 
Work Day</t>
  </si>
  <si>
    <t>Per Paid 
Work Hour</t>
  </si>
  <si>
    <t>Per Paid 
Work Minute</t>
  </si>
  <si>
    <t>Per Billable Work Hour</t>
  </si>
  <si>
    <t>Per Paid Work Hour</t>
  </si>
  <si>
    <t>Per Paid Work Day (8 Hours)</t>
  </si>
  <si>
    <t>Contributions</t>
  </si>
  <si>
    <t>Profit % You Made on These Material Sales</t>
  </si>
  <si>
    <t>Linked or Unlinked?
Click on the cell to the left, then the grey arrow to use the drop down button to select if you want the overall company budget sheet below to link to the individual department budget sheets further down on this worksheet. 
Hint: If you are keeping it simple &amp; have not made changes to the monthly allocations of revenue and expenses on the individual department budgets on this page, leave this button on "Unlinked."  If you make changes to the individual departments' monthly allocations of revenue and expenses and want those changes to be reflected in the Overall Company Budget &amp; Cash Flow table, then select "Linked."</t>
  </si>
  <si>
    <t>Overall Company Budget &amp; Cash Flow</t>
  </si>
  <si>
    <t xml:space="preserve">Your Choice: Keep it simple &amp; just use the "Overall Company" sheet above, or go detailed &amp; set the percentages for each individual department below.  To have these percentages reflected in the Overall Company Budget &amp; Cash Flow table above, you must select the "Linked" option above. </t>
  </si>
  <si>
    <r>
      <rPr>
        <b/>
        <sz val="12"/>
        <rFont val="Arial"/>
        <family val="2"/>
      </rPr>
      <t xml:space="preserve">Step 2: Overhead Worksheet: </t>
    </r>
    <r>
      <rPr>
        <sz val="12"/>
        <rFont val="Arial"/>
        <family val="2"/>
      </rPr>
      <t>Enter your annual costs for each overhead line item in the blue cells.  For simplicity, you can use just the left worksheet which allocates all overhead items to general company support costs.  For a more detailed allocation of costs for individual items to specific departments, also complete the worksheet to the right.</t>
    </r>
  </si>
  <si>
    <t>Avg. Monthly Company Sales (Excl. Materials)</t>
  </si>
  <si>
    <t>Suite 100</t>
  </si>
  <si>
    <t>180 South Washington St</t>
  </si>
  <si>
    <t>Sponsored by:</t>
  </si>
  <si>
    <t>Sponsored By:</t>
  </si>
  <si>
    <t>Overhead &amp; Profit Calculator, Version 1.01.02.24 r1.08</t>
  </si>
  <si>
    <t>© 2006-2024 PHCC Educational Foundation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</si>
</sst>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_);[Red]\(0\)"/>
    <numFmt numFmtId="167" formatCode="_(&quot;$&quot;* #,##0_);_(&quot;$&quot;* \(#,##0\);_(&quot;$&quot;* &quot;-&quot;??_);_(@_)"/>
    <numFmt numFmtId="168" formatCode="_(* #,##0.0000_);_(* \(#,##0.0000\);_(* &quot;-&quot;??_);_(@_)"/>
    <numFmt numFmtId="169" formatCode="_(&quot;$&quot;* #,##0.0000_);_(&quot;$&quot;* \(#,##0.0000\);_(&quot;$&quot;* &quot;-&quot;??_);_(@_)"/>
    <numFmt numFmtId="170" formatCode="&quot;$&quot;#,##0.00"/>
  </numFmts>
  <fonts count="111" x14ac:knownFonts="1">
    <font>
      <sz val="10"/>
      <name val="Arial"/>
    </font>
    <font>
      <sz val="10"/>
      <name val="Arial"/>
    </font>
    <font>
      <b/>
      <sz val="10"/>
      <name val="Arial"/>
      <family val="2"/>
    </font>
    <font>
      <sz val="8"/>
      <name val="Arial"/>
      <family val="2"/>
    </font>
    <font>
      <sz val="10"/>
      <name val="Arial"/>
      <family val="2"/>
    </font>
    <font>
      <sz val="14"/>
      <name val="Arial"/>
      <family val="2"/>
    </font>
    <font>
      <b/>
      <sz val="14"/>
      <name val="Arial"/>
      <family val="2"/>
    </font>
    <font>
      <b/>
      <sz val="12"/>
      <name val="Arial"/>
      <family val="2"/>
    </font>
    <font>
      <sz val="12"/>
      <name val="Arial"/>
      <family val="2"/>
    </font>
    <font>
      <sz val="10"/>
      <color indexed="12"/>
      <name val="Arial"/>
      <family val="2"/>
    </font>
    <font>
      <b/>
      <sz val="11"/>
      <name val="Arial"/>
      <family val="2"/>
    </font>
    <font>
      <sz val="10"/>
      <name val="Arial"/>
      <family val="2"/>
    </font>
    <font>
      <sz val="24"/>
      <color indexed="10"/>
      <name val="Haettenschweiler"/>
      <family val="2"/>
    </font>
    <font>
      <b/>
      <sz val="16"/>
      <name val="Arial"/>
      <family val="2"/>
    </font>
    <font>
      <sz val="8"/>
      <color indexed="81"/>
      <name val="Tahoma"/>
      <family val="2"/>
    </font>
    <font>
      <b/>
      <u val="singleAccounting"/>
      <sz val="12"/>
      <name val="Arial"/>
      <family val="2"/>
    </font>
    <font>
      <b/>
      <u/>
      <sz val="12"/>
      <name val="Arial"/>
      <family val="2"/>
    </font>
    <font>
      <b/>
      <sz val="16"/>
      <color indexed="10"/>
      <name val="Arial"/>
      <family val="2"/>
    </font>
    <font>
      <sz val="11"/>
      <name val="Arial"/>
      <family val="2"/>
    </font>
    <font>
      <u/>
      <sz val="10"/>
      <color indexed="12"/>
      <name val="Arial"/>
      <family val="2"/>
    </font>
    <font>
      <sz val="10"/>
      <color indexed="9"/>
      <name val="Arial"/>
      <family val="2"/>
    </font>
    <font>
      <b/>
      <sz val="12"/>
      <color indexed="9"/>
      <name val="Arial"/>
      <family val="2"/>
    </font>
    <font>
      <b/>
      <sz val="10"/>
      <color indexed="81"/>
      <name val="Tahoma"/>
      <family val="2"/>
    </font>
    <font>
      <u/>
      <sz val="10"/>
      <name val="Arial"/>
      <family val="2"/>
    </font>
    <font>
      <b/>
      <sz val="36"/>
      <name val="Arial"/>
      <family val="2"/>
    </font>
    <font>
      <b/>
      <sz val="8"/>
      <color indexed="81"/>
      <name val="Tahoma"/>
      <family val="2"/>
    </font>
    <font>
      <b/>
      <u/>
      <sz val="11"/>
      <color indexed="12"/>
      <name val="Arial"/>
      <family val="2"/>
    </font>
    <font>
      <b/>
      <sz val="8"/>
      <color indexed="10"/>
      <name val="Arial"/>
      <family val="2"/>
    </font>
    <font>
      <b/>
      <sz val="8"/>
      <name val="Arial"/>
      <family val="2"/>
    </font>
    <font>
      <sz val="16"/>
      <name val="Arial"/>
      <family val="2"/>
    </font>
    <font>
      <sz val="16"/>
      <name val="Franklin Gothic Demi"/>
      <family val="2"/>
    </font>
    <font>
      <sz val="6"/>
      <color indexed="10"/>
      <name val="Arial"/>
      <family val="2"/>
    </font>
    <font>
      <sz val="10"/>
      <name val="Arial"/>
      <family val="2"/>
    </font>
    <font>
      <b/>
      <u/>
      <sz val="10"/>
      <name val="Arial"/>
      <family val="2"/>
    </font>
    <font>
      <b/>
      <sz val="12"/>
      <color indexed="10"/>
      <name val="Arial"/>
      <family val="2"/>
    </font>
    <font>
      <b/>
      <sz val="10"/>
      <color indexed="9"/>
      <name val="Arial"/>
      <family val="2"/>
    </font>
    <font>
      <b/>
      <sz val="11"/>
      <color indexed="9"/>
      <name val="Arial"/>
      <family val="2"/>
    </font>
    <font>
      <sz val="12"/>
      <color indexed="10"/>
      <name val="Arial"/>
      <family val="2"/>
    </font>
    <font>
      <b/>
      <sz val="16"/>
      <color indexed="9"/>
      <name val="Arial"/>
      <family val="2"/>
    </font>
    <font>
      <b/>
      <sz val="8"/>
      <color indexed="10"/>
      <name val="Arial"/>
      <family val="2"/>
    </font>
    <font>
      <sz val="8"/>
      <color indexed="10"/>
      <name val="Arial"/>
      <family val="2"/>
    </font>
    <font>
      <b/>
      <sz val="12"/>
      <color indexed="9"/>
      <name val="Arial"/>
      <family val="2"/>
    </font>
    <font>
      <sz val="8"/>
      <name val="Arial"/>
      <family val="2"/>
    </font>
    <font>
      <sz val="8"/>
      <name val="Arial"/>
      <family val="2"/>
    </font>
    <font>
      <sz val="10"/>
      <color indexed="9"/>
      <name val="Arial"/>
      <family val="2"/>
    </font>
    <font>
      <i/>
      <sz val="10"/>
      <name val="Arial"/>
      <family val="2"/>
    </font>
    <font>
      <sz val="10"/>
      <name val="Arial"/>
      <family val="2"/>
    </font>
    <font>
      <sz val="10"/>
      <color indexed="10"/>
      <name val="Arial"/>
      <family val="2"/>
    </font>
    <font>
      <sz val="24"/>
      <color indexed="30"/>
      <name val="Haettenschweiler"/>
      <family val="2"/>
    </font>
    <font>
      <i/>
      <u/>
      <sz val="10"/>
      <name val="Arial"/>
      <family val="2"/>
    </font>
    <font>
      <b/>
      <sz val="14"/>
      <color indexed="9"/>
      <name val="Arial"/>
      <family val="2"/>
    </font>
    <font>
      <sz val="10"/>
      <color indexed="9"/>
      <name val="Arial"/>
      <family val="2"/>
    </font>
    <font>
      <sz val="18"/>
      <name val="Arial"/>
      <family val="2"/>
    </font>
    <font>
      <b/>
      <sz val="18"/>
      <name val="Arial"/>
      <family val="2"/>
    </font>
    <font>
      <sz val="10"/>
      <name val="Arial"/>
      <family val="2"/>
    </font>
    <font>
      <b/>
      <sz val="10"/>
      <name val="Arial"/>
      <family val="2"/>
    </font>
    <font>
      <sz val="16"/>
      <name val="Arial"/>
      <family val="2"/>
    </font>
    <font>
      <b/>
      <sz val="9"/>
      <name val="Arial"/>
      <family val="2"/>
    </font>
    <font>
      <b/>
      <sz val="10"/>
      <color indexed="12"/>
      <name val="Arial"/>
      <family val="2"/>
    </font>
    <font>
      <b/>
      <sz val="13"/>
      <name val="Arial"/>
      <family val="2"/>
    </font>
    <font>
      <b/>
      <sz val="9"/>
      <color indexed="81"/>
      <name val="Tahoma"/>
      <family val="2"/>
    </font>
    <font>
      <sz val="7"/>
      <name val="Arial"/>
      <family val="2"/>
    </font>
    <font>
      <sz val="9"/>
      <color indexed="81"/>
      <name val="Tahoma"/>
      <family val="2"/>
    </font>
    <font>
      <sz val="24"/>
      <color indexed="10"/>
      <name val="Haettenschweiler"/>
      <family val="2"/>
    </font>
    <font>
      <sz val="24"/>
      <color indexed="30"/>
      <name val="Haettenschweiler"/>
      <family val="2"/>
    </font>
    <font>
      <b/>
      <sz val="12"/>
      <color indexed="9"/>
      <name val="Arial"/>
      <family val="2"/>
    </font>
    <font>
      <b/>
      <sz val="10"/>
      <color indexed="9"/>
      <name val="Arial"/>
      <family val="2"/>
    </font>
    <font>
      <sz val="10"/>
      <color indexed="9"/>
      <name val="Arial"/>
      <family val="2"/>
    </font>
    <font>
      <b/>
      <sz val="11"/>
      <color indexed="9"/>
      <name val="Arial"/>
      <family val="2"/>
    </font>
    <font>
      <sz val="12"/>
      <color indexed="9"/>
      <name val="Arial"/>
      <family val="2"/>
    </font>
    <font>
      <sz val="10"/>
      <color indexed="43"/>
      <name val="Arial"/>
      <family val="2"/>
    </font>
    <font>
      <b/>
      <sz val="14"/>
      <color indexed="9"/>
      <name val="Arial"/>
      <family val="2"/>
    </font>
    <font>
      <b/>
      <sz val="9"/>
      <color indexed="9"/>
      <name val="Arial"/>
      <family val="2"/>
    </font>
    <font>
      <sz val="8"/>
      <name val="Arial"/>
      <family val="2"/>
    </font>
    <font>
      <b/>
      <sz val="10"/>
      <name val="Wingdings"/>
      <charset val="2"/>
    </font>
    <font>
      <sz val="10"/>
      <name val="Wingdings"/>
      <charset val="2"/>
    </font>
    <font>
      <sz val="13"/>
      <name val="Arial"/>
      <family val="2"/>
    </font>
    <font>
      <b/>
      <u/>
      <sz val="8"/>
      <color indexed="10"/>
      <name val="Arial"/>
      <family val="2"/>
    </font>
    <font>
      <sz val="20"/>
      <name val="Haettenschweiler"/>
      <family val="2"/>
    </font>
    <font>
      <sz val="20"/>
      <name val="Arial"/>
      <family val="2"/>
    </font>
    <font>
      <sz val="20"/>
      <color indexed="10"/>
      <name val="Haettenschweiler"/>
      <family val="2"/>
    </font>
    <font>
      <b/>
      <sz val="11"/>
      <color indexed="81"/>
      <name val="Tahoma"/>
      <family val="2"/>
    </font>
    <font>
      <b/>
      <sz val="12"/>
      <color indexed="81"/>
      <name val="Tahoma"/>
      <family val="2"/>
    </font>
    <font>
      <b/>
      <u/>
      <sz val="11"/>
      <color indexed="10"/>
      <name val="Arial"/>
      <family val="2"/>
    </font>
    <font>
      <b/>
      <sz val="28"/>
      <color indexed="30"/>
      <name val="Calibri"/>
      <family val="2"/>
    </font>
    <font>
      <sz val="14"/>
      <name val="Wingdings"/>
      <charset val="2"/>
    </font>
    <font>
      <u/>
      <sz val="14"/>
      <color indexed="10"/>
      <name val="Arial"/>
      <family val="2"/>
    </font>
    <font>
      <b/>
      <i/>
      <sz val="28"/>
      <color indexed="10"/>
      <name val="Calibri"/>
      <family val="2"/>
    </font>
    <font>
      <b/>
      <sz val="28"/>
      <color indexed="10"/>
      <name val="Calibri"/>
      <family val="2"/>
    </font>
    <font>
      <b/>
      <u val="singleAccounting"/>
      <sz val="14"/>
      <name val="Arial"/>
      <family val="2"/>
    </font>
    <font>
      <sz val="10"/>
      <name val="Arial"/>
      <family val="2"/>
    </font>
    <font>
      <i/>
      <sz val="14"/>
      <name val="Arial"/>
      <family val="2"/>
    </font>
    <font>
      <b/>
      <sz val="12"/>
      <color rgb="FFC00000"/>
      <name val="Arial"/>
      <family val="2"/>
    </font>
    <font>
      <b/>
      <sz val="10"/>
      <color theme="0"/>
      <name val="Arial"/>
      <family val="2"/>
    </font>
    <font>
      <b/>
      <sz val="11"/>
      <color theme="0"/>
      <name val="Arial"/>
      <family val="2"/>
    </font>
    <font>
      <sz val="10"/>
      <color theme="0"/>
      <name val="Arial"/>
      <family val="2"/>
    </font>
    <font>
      <b/>
      <sz val="12"/>
      <color rgb="FF0066CC"/>
      <name val="Arial"/>
      <family val="2"/>
    </font>
    <font>
      <b/>
      <sz val="36"/>
      <color rgb="FFFF0000"/>
      <name val="Calibri"/>
      <family val="2"/>
      <scheme val="minor"/>
    </font>
    <font>
      <b/>
      <sz val="28"/>
      <color rgb="FFFF0000"/>
      <name val="Calibri"/>
      <family val="2"/>
      <scheme val="minor"/>
    </font>
    <font>
      <b/>
      <sz val="14"/>
      <color rgb="FFFF0000"/>
      <name val="Arial"/>
      <family val="2"/>
    </font>
    <font>
      <i/>
      <sz val="14"/>
      <name val="Calibri"/>
      <family val="2"/>
      <scheme val="minor"/>
    </font>
    <font>
      <i/>
      <sz val="12"/>
      <name val="Calibri"/>
      <family val="2"/>
      <scheme val="minor"/>
    </font>
    <font>
      <sz val="20"/>
      <color rgb="FF0066CC"/>
      <name val="Haettenschweiler"/>
      <family val="2"/>
    </font>
    <font>
      <b/>
      <sz val="13"/>
      <color rgb="FFC00000"/>
      <name val="Arial"/>
      <family val="2"/>
    </font>
    <font>
      <sz val="13"/>
      <color rgb="FFC00000"/>
      <name val="Arial"/>
      <family val="2"/>
    </font>
    <font>
      <b/>
      <sz val="18"/>
      <color rgb="FFFFFF99"/>
      <name val="Arial"/>
      <family val="2"/>
    </font>
    <font>
      <b/>
      <sz val="14"/>
      <color rgb="FFFFFF99"/>
      <name val="Arial"/>
      <family val="2"/>
    </font>
    <font>
      <b/>
      <u/>
      <sz val="18"/>
      <color rgb="FF0070C0"/>
      <name val="Calibri"/>
      <family val="2"/>
      <scheme val="minor"/>
    </font>
    <font>
      <b/>
      <u/>
      <sz val="16"/>
      <color rgb="FFFF0000"/>
      <name val="Arial"/>
      <family val="2"/>
    </font>
    <font>
      <b/>
      <sz val="12"/>
      <color rgb="FFFFFF99"/>
      <name val="Arial"/>
      <family val="2"/>
    </font>
    <font>
      <sz val="10"/>
      <color rgb="FFFFFF99"/>
      <name val="Arial"/>
      <family val="2"/>
    </font>
  </fonts>
  <fills count="2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8"/>
        <bgColor indexed="64"/>
      </patternFill>
    </fill>
    <fill>
      <patternFill patternType="solid">
        <fgColor indexed="51"/>
        <bgColor indexed="64"/>
      </patternFill>
    </fill>
    <fill>
      <patternFill patternType="solid">
        <fgColor indexed="45"/>
        <bgColor indexed="64"/>
      </patternFill>
    </fill>
    <fill>
      <patternFill patternType="solid">
        <fgColor indexed="19"/>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30"/>
        <bgColor indexed="64"/>
      </patternFill>
    </fill>
    <fill>
      <patternFill patternType="solid">
        <fgColor indexed="34"/>
        <bgColor indexed="64"/>
      </patternFill>
    </fill>
    <fill>
      <patternFill patternType="solid">
        <fgColor indexed="9"/>
        <bgColor indexed="64"/>
      </patternFill>
    </fill>
    <fill>
      <patternFill patternType="solid">
        <fgColor indexed="26"/>
        <bgColor indexed="64"/>
      </patternFill>
    </fill>
    <fill>
      <patternFill patternType="solid">
        <fgColor indexed="23"/>
        <bgColor indexed="64"/>
      </patternFill>
    </fill>
    <fill>
      <patternFill patternType="solid">
        <fgColor rgb="FFFFFFCC"/>
      </patternFill>
    </fill>
    <fill>
      <patternFill patternType="solid">
        <fgColor rgb="FFCCFFCC"/>
        <bgColor indexed="64"/>
      </patternFill>
    </fill>
    <fill>
      <patternFill patternType="solid">
        <fgColor rgb="FF99CC00"/>
        <bgColor indexed="64"/>
      </patternFill>
    </fill>
    <fill>
      <patternFill patternType="solid">
        <fgColor rgb="FFFF5050"/>
        <bgColor indexed="64"/>
      </patternFill>
    </fill>
    <fill>
      <patternFill patternType="solid">
        <fgColor theme="1"/>
        <bgColor indexed="64"/>
      </patternFill>
    </fill>
    <fill>
      <patternFill patternType="solid">
        <fgColor rgb="FFFFFF00"/>
        <bgColor indexed="64"/>
      </patternFill>
    </fill>
    <fill>
      <patternFill patternType="solid">
        <fgColor rgb="FFFF99CC"/>
        <bgColor indexed="64"/>
      </patternFill>
    </fill>
    <fill>
      <patternFill patternType="solid">
        <fgColor rgb="FF99CCFF"/>
        <bgColor indexed="64"/>
      </patternFill>
    </fill>
    <fill>
      <gradientFill degree="90">
        <stop position="0">
          <color rgb="FF99CCFF"/>
        </stop>
        <stop position="1">
          <color rgb="FF4070AA"/>
        </stop>
      </gradientFill>
    </fill>
    <fill>
      <patternFill patternType="solid">
        <fgColor rgb="FFFFFFCC"/>
        <bgColor indexed="64"/>
      </patternFill>
    </fill>
    <fill>
      <gradientFill degree="90">
        <stop position="0">
          <color theme="0"/>
        </stop>
        <stop position="1">
          <color rgb="FFFFC000"/>
        </stop>
      </gradientFill>
    </fill>
    <fill>
      <gradientFill degree="90">
        <stop position="0">
          <color rgb="FFFFE6B3"/>
        </stop>
        <stop position="1">
          <color rgb="FFFFC000"/>
        </stop>
      </gradientFill>
    </fill>
  </fills>
  <borders count="225">
    <border>
      <left/>
      <right/>
      <top/>
      <bottom/>
      <diagonal/>
    </border>
    <border>
      <left style="thin">
        <color indexed="23"/>
      </left>
      <right style="thin">
        <color indexed="23"/>
      </right>
      <top style="thin">
        <color indexed="23"/>
      </top>
      <bottom style="thin">
        <color indexed="23"/>
      </bottom>
      <diagonal/>
    </border>
    <border>
      <left/>
      <right/>
      <top style="medium">
        <color indexed="64"/>
      </top>
      <bottom/>
      <diagonal/>
    </border>
    <border>
      <left style="medium">
        <color indexed="64"/>
      </left>
      <right/>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right/>
      <top/>
      <bottom style="double">
        <color indexed="64"/>
      </bottom>
      <diagonal/>
    </border>
    <border>
      <left/>
      <right style="medium">
        <color indexed="64"/>
      </right>
      <top/>
      <bottom style="medium">
        <color indexed="64"/>
      </bottom>
      <diagonal/>
    </border>
    <border>
      <left style="medium">
        <color indexed="64"/>
      </left>
      <right/>
      <top/>
      <bottom style="double">
        <color indexed="64"/>
      </bottom>
      <diagonal/>
    </border>
    <border>
      <left/>
      <right/>
      <top/>
      <bottom style="thin">
        <color indexed="64"/>
      </bottom>
      <diagonal/>
    </border>
    <border>
      <left/>
      <right style="thin">
        <color indexed="55"/>
      </right>
      <top style="thin">
        <color indexed="55"/>
      </top>
      <bottom style="thin">
        <color indexed="64"/>
      </bottom>
      <diagonal/>
    </border>
    <border>
      <left/>
      <right/>
      <top style="thin">
        <color indexed="22"/>
      </top>
      <bottom/>
      <diagonal/>
    </border>
    <border>
      <left/>
      <right style="thick">
        <color indexed="8"/>
      </right>
      <top style="thin">
        <color indexed="22"/>
      </top>
      <bottom/>
      <diagonal/>
    </border>
    <border>
      <left style="medium">
        <color indexed="64"/>
      </left>
      <right style="thick">
        <color indexed="64"/>
      </right>
      <top style="thick">
        <color indexed="64"/>
      </top>
      <bottom style="thin">
        <color indexed="22"/>
      </bottom>
      <diagonal/>
    </border>
    <border>
      <left style="thick">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ck">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ashed">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22"/>
      </top>
      <bottom style="thin">
        <color indexed="22"/>
      </bottom>
      <diagonal/>
    </border>
    <border>
      <left/>
      <right style="thin">
        <color indexed="55"/>
      </right>
      <top style="thin">
        <color indexed="55"/>
      </top>
      <bottom/>
      <diagonal/>
    </border>
    <border>
      <left style="medium">
        <color indexed="64"/>
      </left>
      <right style="thin">
        <color indexed="64"/>
      </right>
      <top/>
      <bottom style="thin">
        <color indexed="64"/>
      </bottom>
      <diagonal/>
    </border>
    <border>
      <left style="thin">
        <color indexed="64"/>
      </left>
      <right/>
      <top/>
      <bottom style="thin">
        <color indexed="22"/>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22"/>
      </top>
      <bottom/>
      <diagonal/>
    </border>
    <border>
      <left style="thin">
        <color indexed="64"/>
      </left>
      <right style="thin">
        <color indexed="64"/>
      </right>
      <top style="thin">
        <color indexed="64"/>
      </top>
      <bottom/>
      <diagonal/>
    </border>
    <border>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23"/>
      </left>
      <right style="medium">
        <color indexed="64"/>
      </right>
      <top style="thin">
        <color indexed="23"/>
      </top>
      <bottom style="thin">
        <color indexed="23"/>
      </bottom>
      <diagonal/>
    </border>
    <border>
      <left style="thin">
        <color indexed="23"/>
      </left>
      <right style="thin">
        <color indexed="23"/>
      </right>
      <top style="thin">
        <color indexed="23"/>
      </top>
      <bottom style="medium">
        <color indexed="64"/>
      </bottom>
      <diagonal/>
    </border>
    <border>
      <left style="thin">
        <color indexed="23"/>
      </left>
      <right style="medium">
        <color indexed="64"/>
      </right>
      <top style="thin">
        <color indexed="23"/>
      </top>
      <bottom style="medium">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top style="thick">
        <color indexed="64"/>
      </top>
      <bottom/>
      <diagonal/>
    </border>
    <border>
      <left style="thin">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style="thin">
        <color indexed="22"/>
      </left>
      <right style="medium">
        <color indexed="64"/>
      </right>
      <top style="thin">
        <color indexed="22"/>
      </top>
      <bottom style="thin">
        <color indexed="64"/>
      </bottom>
      <diagonal/>
    </border>
    <border>
      <left/>
      <right style="medium">
        <color indexed="64"/>
      </right>
      <top style="thin">
        <color indexed="22"/>
      </top>
      <bottom style="thin">
        <color indexed="22"/>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23"/>
      </left>
      <right style="thin">
        <color indexed="23"/>
      </right>
      <top style="thin">
        <color indexed="64"/>
      </top>
      <bottom style="thin">
        <color indexed="23"/>
      </bottom>
      <diagonal/>
    </border>
    <border>
      <left style="thin">
        <color indexed="23"/>
      </left>
      <right style="thin">
        <color indexed="23"/>
      </right>
      <top style="thin">
        <color indexed="23"/>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23"/>
      </bottom>
      <diagonal/>
    </border>
    <border>
      <left/>
      <right/>
      <top style="medium">
        <color indexed="64"/>
      </top>
      <bottom style="thin">
        <color indexed="23"/>
      </bottom>
      <diagonal/>
    </border>
    <border>
      <left/>
      <right style="medium">
        <color indexed="64"/>
      </right>
      <top style="medium">
        <color indexed="64"/>
      </top>
      <bottom style="thin">
        <color indexed="23"/>
      </bottom>
      <diagonal/>
    </border>
    <border>
      <left style="medium">
        <color indexed="64"/>
      </left>
      <right style="thin">
        <color indexed="23"/>
      </right>
      <top/>
      <bottom style="medium">
        <color indexed="64"/>
      </bottom>
      <diagonal/>
    </border>
    <border>
      <left/>
      <right style="thin">
        <color indexed="64"/>
      </right>
      <top/>
      <bottom/>
      <diagonal/>
    </border>
    <border>
      <left style="thin">
        <color indexed="23"/>
      </left>
      <right style="medium">
        <color indexed="64"/>
      </right>
      <top style="thin">
        <color indexed="23"/>
      </top>
      <bottom/>
      <diagonal/>
    </border>
    <border>
      <left style="thin">
        <color indexed="23"/>
      </left>
      <right style="medium">
        <color indexed="64"/>
      </right>
      <top style="thin">
        <color indexed="64"/>
      </top>
      <bottom style="thin">
        <color indexed="23"/>
      </bottom>
      <diagonal/>
    </border>
    <border>
      <left style="thin">
        <color indexed="23"/>
      </left>
      <right style="medium">
        <color indexed="64"/>
      </right>
      <top style="thin">
        <color indexed="23"/>
      </top>
      <bottom style="thin">
        <color indexed="64"/>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right style="thin">
        <color indexed="22"/>
      </right>
      <top style="thin">
        <color indexed="64"/>
      </top>
      <bottom style="thin">
        <color indexed="64"/>
      </bottom>
      <diagonal/>
    </border>
    <border>
      <left style="thin">
        <color indexed="22"/>
      </left>
      <right style="thin">
        <color indexed="22"/>
      </right>
      <top style="thin">
        <color indexed="64"/>
      </top>
      <bottom style="thin">
        <color indexed="22"/>
      </bottom>
      <diagonal/>
    </border>
    <border>
      <left style="thin">
        <color indexed="22"/>
      </left>
      <right style="thick">
        <color indexed="8"/>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ck">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medium">
        <color indexed="64"/>
      </left>
      <right style="thick">
        <color indexed="64"/>
      </right>
      <top style="medium">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diagonal/>
    </border>
    <border>
      <left style="medium">
        <color indexed="64"/>
      </left>
      <right style="thick">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23"/>
      </left>
      <right/>
      <top style="thin">
        <color indexed="23"/>
      </top>
      <bottom style="thin">
        <color indexed="23"/>
      </bottom>
      <diagonal/>
    </border>
    <border>
      <left style="thin">
        <color indexed="23"/>
      </left>
      <right style="thin">
        <color indexed="23"/>
      </right>
      <top style="thin">
        <color indexed="64"/>
      </top>
      <bottom/>
      <diagonal/>
    </border>
    <border>
      <left style="thin">
        <color indexed="23"/>
      </left>
      <right style="medium">
        <color indexed="64"/>
      </right>
      <top/>
      <bottom style="thin">
        <color indexed="23"/>
      </bottom>
      <diagonal/>
    </border>
    <border>
      <left style="thin">
        <color indexed="64"/>
      </left>
      <right/>
      <top/>
      <bottom/>
      <diagonal/>
    </border>
    <border>
      <left style="medium">
        <color indexed="64"/>
      </left>
      <right style="thin">
        <color indexed="64"/>
      </right>
      <top style="thick">
        <color indexed="64"/>
      </top>
      <bottom style="thin">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thin">
        <color indexed="23"/>
      </left>
      <right style="thin">
        <color indexed="23"/>
      </right>
      <top style="medium">
        <color indexed="64"/>
      </top>
      <bottom style="thin">
        <color indexed="23"/>
      </bottom>
      <diagonal/>
    </border>
    <border>
      <left style="thin">
        <color indexed="23"/>
      </left>
      <right style="medium">
        <color indexed="64"/>
      </right>
      <top style="medium">
        <color indexed="64"/>
      </top>
      <bottom style="thin">
        <color indexed="23"/>
      </bottom>
      <diagonal/>
    </border>
    <border>
      <left/>
      <right/>
      <top/>
      <bottom style="thick">
        <color indexed="64"/>
      </bottom>
      <diagonal/>
    </border>
    <border>
      <left/>
      <right/>
      <top style="thin">
        <color indexed="55"/>
      </top>
      <bottom/>
      <diagonal/>
    </border>
    <border>
      <left style="thick">
        <color indexed="64"/>
      </left>
      <right/>
      <top style="thin">
        <color indexed="55"/>
      </top>
      <bottom style="thin">
        <color indexed="55"/>
      </bottom>
      <diagonal/>
    </border>
    <border>
      <left/>
      <right/>
      <top style="thin">
        <color indexed="55"/>
      </top>
      <bottom style="thin">
        <color indexed="55"/>
      </bottom>
      <diagonal/>
    </border>
    <border>
      <left/>
      <right style="thick">
        <color indexed="64"/>
      </right>
      <top style="thick">
        <color indexed="64"/>
      </top>
      <bottom/>
      <diagonal/>
    </border>
    <border>
      <left style="thick">
        <color indexed="64"/>
      </left>
      <right/>
      <top/>
      <bottom style="thin">
        <color indexed="22"/>
      </bottom>
      <diagonal/>
    </border>
    <border>
      <left/>
      <right/>
      <top/>
      <bottom style="thin">
        <color indexed="22"/>
      </bottom>
      <diagonal/>
    </border>
    <border>
      <left/>
      <right style="thick">
        <color indexed="64"/>
      </right>
      <top/>
      <bottom style="thin">
        <color indexed="22"/>
      </bottom>
      <diagonal/>
    </border>
    <border>
      <left/>
      <right/>
      <top style="thick">
        <color indexed="64"/>
      </top>
      <bottom style="thin">
        <color indexed="55"/>
      </bottom>
      <diagonal/>
    </border>
    <border>
      <left/>
      <right style="medium">
        <color indexed="64"/>
      </right>
      <top style="thick">
        <color indexed="64"/>
      </top>
      <bottom style="thin">
        <color indexed="55"/>
      </bottom>
      <diagonal/>
    </border>
    <border>
      <left/>
      <right style="thin">
        <color indexed="8"/>
      </right>
      <top style="thin">
        <color indexed="55"/>
      </top>
      <bottom/>
      <diagonal/>
    </border>
    <border>
      <left/>
      <right style="thin">
        <color indexed="8"/>
      </right>
      <top/>
      <bottom/>
      <diagonal/>
    </border>
    <border>
      <left/>
      <right style="medium">
        <color indexed="64"/>
      </right>
      <top style="thin">
        <color indexed="55"/>
      </top>
      <bottom/>
      <diagonal/>
    </border>
    <border>
      <left/>
      <right/>
      <top style="medium">
        <color indexed="64"/>
      </top>
      <bottom style="thin">
        <color indexed="55"/>
      </bottom>
      <diagonal/>
    </border>
    <border>
      <left/>
      <right style="medium">
        <color indexed="64"/>
      </right>
      <top style="medium">
        <color indexed="64"/>
      </top>
      <bottom style="thin">
        <color indexed="55"/>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style="thick">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thin">
        <color indexed="23"/>
      </right>
      <top/>
      <bottom style="thin">
        <color indexed="23"/>
      </bottom>
      <diagonal/>
    </border>
    <border>
      <left style="medium">
        <color indexed="64"/>
      </left>
      <right style="thin">
        <color indexed="23"/>
      </right>
      <top style="thin">
        <color indexed="23"/>
      </top>
      <bottom style="thin">
        <color indexed="23"/>
      </bottom>
      <diagonal/>
    </border>
    <border>
      <left style="medium">
        <color indexed="64"/>
      </left>
      <right style="thin">
        <color indexed="23"/>
      </right>
      <top style="thin">
        <color indexed="23"/>
      </top>
      <bottom/>
      <diagonal/>
    </border>
    <border>
      <left style="thin">
        <color indexed="64"/>
      </left>
      <right style="thin">
        <color indexed="23"/>
      </right>
      <top/>
      <bottom style="thin">
        <color indexed="23"/>
      </bottom>
      <diagonal/>
    </border>
    <border>
      <left style="thin">
        <color indexed="64"/>
      </left>
      <right style="thin">
        <color indexed="23"/>
      </right>
      <top style="thin">
        <color indexed="23"/>
      </top>
      <bottom style="thin">
        <color indexed="23"/>
      </bottom>
      <diagonal/>
    </border>
    <border>
      <left style="thin">
        <color indexed="64"/>
      </left>
      <right style="thin">
        <color indexed="23"/>
      </right>
      <top style="thin">
        <color indexed="23"/>
      </top>
      <bottom style="thin">
        <color indexed="64"/>
      </bottom>
      <diagonal/>
    </border>
    <border>
      <left style="medium">
        <color indexed="64"/>
      </left>
      <right style="thin">
        <color indexed="23"/>
      </right>
      <top/>
      <bottom/>
      <diagonal/>
    </border>
    <border>
      <left style="thin">
        <color indexed="64"/>
      </left>
      <right style="thin">
        <color indexed="23"/>
      </right>
      <top style="medium">
        <color indexed="64"/>
      </top>
      <bottom style="thin">
        <color indexed="23"/>
      </bottom>
      <diagonal/>
    </border>
    <border>
      <left style="thin">
        <color indexed="23"/>
      </left>
      <right/>
      <top style="thin">
        <color indexed="23"/>
      </top>
      <bottom style="medium">
        <color indexed="64"/>
      </bottom>
      <diagonal/>
    </border>
    <border>
      <left/>
      <right/>
      <top style="thin">
        <color indexed="23"/>
      </top>
      <bottom style="medium">
        <color indexed="64"/>
      </bottom>
      <diagonal/>
    </border>
    <border>
      <left/>
      <right style="thin">
        <color indexed="23"/>
      </right>
      <top style="thin">
        <color indexed="23"/>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style="thin">
        <color indexed="23"/>
      </top>
      <bottom style="thin">
        <color indexed="23"/>
      </bottom>
      <diagonal/>
    </border>
    <border>
      <left/>
      <right style="medium">
        <color indexed="64"/>
      </right>
      <top style="thin">
        <color indexed="23"/>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medium">
        <color indexed="64"/>
      </left>
      <right/>
      <top style="thin">
        <color indexed="22"/>
      </top>
      <bottom style="thin">
        <color indexed="22"/>
      </bottom>
      <diagonal/>
    </border>
    <border>
      <left/>
      <right/>
      <top style="thin">
        <color indexed="22"/>
      </top>
      <bottom style="thin">
        <color indexed="22"/>
      </bottom>
      <diagonal/>
    </border>
    <border>
      <left style="thin">
        <color indexed="55"/>
      </left>
      <right style="thin">
        <color indexed="8"/>
      </right>
      <top style="thin">
        <color indexed="55"/>
      </top>
      <bottom/>
      <diagonal/>
    </border>
    <border>
      <left style="thin">
        <color indexed="55"/>
      </left>
      <right style="thin">
        <color indexed="8"/>
      </right>
      <top/>
      <bottom style="thick">
        <color indexed="64"/>
      </bottom>
      <diagonal/>
    </border>
    <border>
      <left style="medium">
        <color indexed="64"/>
      </left>
      <right/>
      <top style="thin">
        <color indexed="64"/>
      </top>
      <bottom style="thin">
        <color indexed="22"/>
      </bottom>
      <diagonal/>
    </border>
    <border>
      <left/>
      <right/>
      <top style="thin">
        <color indexed="64"/>
      </top>
      <bottom style="thin">
        <color indexed="22"/>
      </bottom>
      <diagonal/>
    </border>
    <border>
      <left/>
      <right style="medium">
        <color indexed="64"/>
      </right>
      <top style="thin">
        <color indexed="64"/>
      </top>
      <bottom style="thin">
        <color indexed="22"/>
      </bottom>
      <diagonal/>
    </border>
    <border>
      <left style="medium">
        <color indexed="64"/>
      </left>
      <right/>
      <top style="medium">
        <color indexed="64"/>
      </top>
      <bottom style="thin">
        <color indexed="55"/>
      </bottom>
      <diagonal/>
    </border>
    <border>
      <left style="medium">
        <color indexed="64"/>
      </left>
      <right/>
      <top/>
      <bottom style="thin">
        <color indexed="22"/>
      </bottom>
      <diagonal/>
    </border>
    <border>
      <left/>
      <right style="medium">
        <color indexed="64"/>
      </right>
      <top/>
      <bottom style="thin">
        <color indexed="22"/>
      </bottom>
      <diagonal/>
    </border>
    <border>
      <left style="thick">
        <color indexed="64"/>
      </left>
      <right/>
      <top style="thick">
        <color indexed="64"/>
      </top>
      <bottom/>
      <diagonal/>
    </border>
    <border>
      <left style="medium">
        <color indexed="64"/>
      </left>
      <right style="thin">
        <color indexed="55"/>
      </right>
      <top style="thin">
        <color indexed="55"/>
      </top>
      <bottom/>
      <diagonal/>
    </border>
    <border>
      <left style="medium">
        <color indexed="64"/>
      </left>
      <right style="thin">
        <color indexed="55"/>
      </right>
      <top/>
      <bottom style="thick">
        <color indexed="64"/>
      </bottom>
      <diagonal/>
    </border>
    <border>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slantDashDot">
        <color indexed="64"/>
      </left>
      <right/>
      <top style="slantDashDot">
        <color indexed="64"/>
      </top>
      <bottom style="slantDashDot">
        <color indexed="64"/>
      </bottom>
      <diagonal/>
    </border>
    <border>
      <left/>
      <right/>
      <top style="slantDashDot">
        <color indexed="64"/>
      </top>
      <bottom style="slantDashDot">
        <color indexed="64"/>
      </bottom>
      <diagonal/>
    </border>
    <border>
      <left/>
      <right style="slantDashDot">
        <color indexed="64"/>
      </right>
      <top style="slantDashDot">
        <color indexed="64"/>
      </top>
      <bottom style="slantDashDot">
        <color indexed="64"/>
      </bottom>
      <diagonal/>
    </border>
    <border>
      <left style="thin">
        <color indexed="64"/>
      </left>
      <right style="thin">
        <color indexed="23"/>
      </right>
      <top style="thin">
        <color indexed="23"/>
      </top>
      <bottom style="medium">
        <color indexed="64"/>
      </bottom>
      <diagonal/>
    </border>
    <border>
      <left style="thin">
        <color rgb="FFB2B2B2"/>
      </left>
      <right style="thin">
        <color rgb="FFB2B2B2"/>
      </right>
      <top style="thin">
        <color rgb="FFB2B2B2"/>
      </top>
      <bottom style="thin">
        <color rgb="FFB2B2B2"/>
      </bottom>
      <diagonal/>
    </border>
    <border>
      <left style="thin">
        <color rgb="FFFFFF00"/>
      </left>
      <right style="thin">
        <color rgb="FFFFFF00"/>
      </right>
      <top style="thin">
        <color rgb="FFFFFF00"/>
      </top>
      <bottom style="thin">
        <color rgb="FFFFFF00"/>
      </bottom>
      <diagonal/>
    </border>
    <border>
      <left style="thin">
        <color rgb="FFFFFF00"/>
      </left>
      <right style="thin">
        <color rgb="FFFFFF00"/>
      </right>
      <top/>
      <bottom style="thin">
        <color rgb="FFFFFF00"/>
      </bottom>
      <diagonal/>
    </border>
    <border>
      <left style="thin">
        <color rgb="FFFFFF00"/>
      </left>
      <right style="medium">
        <color indexed="64"/>
      </right>
      <top style="medium">
        <color indexed="64"/>
      </top>
      <bottom style="thin">
        <color rgb="FFFFFF00"/>
      </bottom>
      <diagonal/>
    </border>
    <border>
      <left style="thin">
        <color rgb="FFFFFF00"/>
      </left>
      <right style="medium">
        <color indexed="64"/>
      </right>
      <top style="thin">
        <color rgb="FFFFFF00"/>
      </top>
      <bottom style="thin">
        <color rgb="FFFFFF00"/>
      </bottom>
      <diagonal/>
    </border>
    <border>
      <left style="thin">
        <color indexed="23"/>
      </left>
      <right style="medium">
        <color rgb="FFFFFF00"/>
      </right>
      <top style="medium">
        <color indexed="64"/>
      </top>
      <bottom style="thin">
        <color indexed="64"/>
      </bottom>
      <diagonal/>
    </border>
    <border>
      <left style="medium">
        <color rgb="FFFFFF00"/>
      </left>
      <right style="thin">
        <color rgb="FFFFFF00"/>
      </right>
      <top style="medium">
        <color indexed="64"/>
      </top>
      <bottom style="thin">
        <color rgb="FFFFFF00"/>
      </bottom>
      <diagonal/>
    </border>
    <border>
      <left style="thin">
        <color indexed="64"/>
      </left>
      <right style="medium">
        <color indexed="64"/>
      </right>
      <top style="thin">
        <color rgb="FFFFFF00"/>
      </top>
      <bottom style="thin">
        <color indexed="64"/>
      </bottom>
      <diagonal/>
    </border>
    <border>
      <left style="thin">
        <color indexed="23"/>
      </left>
      <right style="medium">
        <color indexed="64"/>
      </right>
      <top style="thin">
        <color indexed="64"/>
      </top>
      <bottom style="thin">
        <color rgb="FFFFFF00"/>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19" fillId="0" borderId="0" applyNumberFormat="0" applyFill="0" applyBorder="0" applyAlignment="0" applyProtection="0">
      <alignment vertical="top"/>
      <protection locked="0"/>
    </xf>
    <xf numFmtId="0" fontId="11" fillId="17" borderId="214" applyNumberFormat="0" applyFont="0" applyAlignment="0" applyProtection="0"/>
    <xf numFmtId="9" fontId="1" fillId="0" borderId="0" applyFont="0" applyFill="0" applyBorder="0" applyAlignment="0" applyProtection="0"/>
  </cellStyleXfs>
  <cellXfs count="1321">
    <xf numFmtId="0" fontId="0" fillId="0" borderId="0" xfId="0"/>
    <xf numFmtId="0" fontId="7" fillId="0" borderId="0" xfId="0" applyFont="1"/>
    <xf numFmtId="0" fontId="7" fillId="0" borderId="2" xfId="0" applyFont="1" applyBorder="1"/>
    <xf numFmtId="0" fontId="12" fillId="0" borderId="0" xfId="0" applyFont="1" applyAlignment="1">
      <alignment horizontal="center"/>
    </xf>
    <xf numFmtId="0" fontId="7" fillId="0" borderId="3" xfId="0" applyFont="1" applyBorder="1"/>
    <xf numFmtId="0" fontId="20" fillId="0" borderId="0" xfId="0" applyFont="1"/>
    <xf numFmtId="44" fontId="7" fillId="2" borderId="0" xfId="2" applyFont="1" applyFill="1" applyBorder="1" applyProtection="1">
      <protection locked="0"/>
    </xf>
    <xf numFmtId="0" fontId="0" fillId="0" borderId="0" xfId="0" applyAlignment="1">
      <alignment vertical="top"/>
    </xf>
    <xf numFmtId="0" fontId="19" fillId="0" borderId="0" xfId="3" applyAlignment="1" applyProtection="1"/>
    <xf numFmtId="0" fontId="2" fillId="0" borderId="0" xfId="0" applyFont="1"/>
    <xf numFmtId="0" fontId="21" fillId="0" borderId="4" xfId="0" applyFont="1" applyBorder="1"/>
    <xf numFmtId="0" fontId="21" fillId="0" borderId="5" xfId="0" applyFont="1" applyBorder="1"/>
    <xf numFmtId="0" fontId="21" fillId="0" borderId="6" xfId="0" applyFont="1" applyBorder="1"/>
    <xf numFmtId="0" fontId="4" fillId="0" borderId="0" xfId="0" applyFont="1"/>
    <xf numFmtId="0" fontId="5" fillId="0" borderId="0" xfId="0" applyFont="1"/>
    <xf numFmtId="0" fontId="5" fillId="0" borderId="0" xfId="0" applyFont="1" applyAlignment="1">
      <alignment horizontal="center"/>
    </xf>
    <xf numFmtId="0" fontId="0" fillId="0" borderId="2" xfId="0" applyBorder="1" applyAlignment="1">
      <alignment wrapText="1"/>
    </xf>
    <xf numFmtId="164" fontId="15" fillId="0" borderId="2" xfId="1" applyNumberFormat="1" applyFont="1" applyBorder="1" applyAlignment="1" applyProtection="1">
      <alignment horizontal="center"/>
    </xf>
    <xf numFmtId="164" fontId="15" fillId="0" borderId="7" xfId="1" applyNumberFormat="1" applyFont="1" applyBorder="1" applyAlignment="1" applyProtection="1">
      <alignment horizontal="center"/>
    </xf>
    <xf numFmtId="164" fontId="7" fillId="0" borderId="8" xfId="1" applyNumberFormat="1" applyFont="1" applyBorder="1" applyProtection="1"/>
    <xf numFmtId="164" fontId="7" fillId="0" borderId="0" xfId="1" applyNumberFormat="1" applyFont="1" applyBorder="1" applyProtection="1"/>
    <xf numFmtId="164" fontId="7" fillId="0" borderId="8" xfId="1" applyNumberFormat="1" applyFont="1" applyFill="1" applyBorder="1" applyProtection="1"/>
    <xf numFmtId="164" fontId="7" fillId="0" borderId="0" xfId="1" applyNumberFormat="1" applyFont="1" applyFill="1" applyBorder="1" applyProtection="1"/>
    <xf numFmtId="0" fontId="7" fillId="0" borderId="0" xfId="0" applyFont="1" applyAlignment="1">
      <alignment horizontal="right"/>
    </xf>
    <xf numFmtId="0" fontId="7" fillId="0" borderId="2" xfId="0" applyFont="1" applyBorder="1" applyAlignment="1">
      <alignment horizontal="center"/>
    </xf>
    <xf numFmtId="167" fontId="7" fillId="0" borderId="0" xfId="2" applyNumberFormat="1" applyFont="1" applyFill="1" applyBorder="1" applyProtection="1"/>
    <xf numFmtId="43" fontId="7" fillId="0" borderId="0" xfId="1" applyFont="1" applyFill="1" applyBorder="1" applyProtection="1"/>
    <xf numFmtId="0" fontId="7" fillId="0" borderId="6" xfId="0" applyFont="1" applyBorder="1" applyAlignment="1">
      <alignment horizontal="right"/>
    </xf>
    <xf numFmtId="164" fontId="21" fillId="0" borderId="6" xfId="1" applyNumberFormat="1" applyFont="1" applyFill="1" applyBorder="1" applyAlignment="1" applyProtection="1">
      <alignment horizontal="center"/>
    </xf>
    <xf numFmtId="167" fontId="7" fillId="0" borderId="6" xfId="2" applyNumberFormat="1" applyFont="1" applyFill="1" applyBorder="1" applyProtection="1"/>
    <xf numFmtId="43" fontId="21" fillId="0" borderId="6" xfId="1" applyFont="1" applyFill="1" applyBorder="1" applyAlignment="1" applyProtection="1">
      <alignment horizontal="center"/>
    </xf>
    <xf numFmtId="0" fontId="7" fillId="0" borderId="4" xfId="0" applyFont="1" applyBorder="1" applyAlignment="1">
      <alignment horizontal="right"/>
    </xf>
    <xf numFmtId="167" fontId="7" fillId="0" borderId="4" xfId="2" applyNumberFormat="1" applyFont="1" applyBorder="1" applyAlignment="1" applyProtection="1">
      <alignment horizontal="center"/>
    </xf>
    <xf numFmtId="164" fontId="21" fillId="0" borderId="4" xfId="1" applyNumberFormat="1" applyFont="1" applyBorder="1" applyAlignment="1" applyProtection="1">
      <alignment horizontal="center"/>
    </xf>
    <xf numFmtId="167" fontId="7" fillId="0" borderId="4" xfId="2" applyNumberFormat="1" applyFont="1" applyBorder="1" applyProtection="1"/>
    <xf numFmtId="43" fontId="21" fillId="0" borderId="4" xfId="1" applyFont="1" applyBorder="1" applyAlignment="1" applyProtection="1">
      <alignment horizontal="center"/>
    </xf>
    <xf numFmtId="0" fontId="21" fillId="0" borderId="4" xfId="0" applyFont="1" applyBorder="1" applyAlignment="1">
      <alignment horizontal="center"/>
    </xf>
    <xf numFmtId="0" fontId="13" fillId="0" borderId="9" xfId="0" applyFont="1" applyBorder="1" applyAlignment="1">
      <alignment horizontal="left"/>
    </xf>
    <xf numFmtId="0" fontId="5" fillId="0" borderId="3" xfId="0" applyFont="1" applyBorder="1" applyAlignment="1">
      <alignment horizontal="center"/>
    </xf>
    <xf numFmtId="167" fontId="7" fillId="0" borderId="0" xfId="2" applyNumberFormat="1" applyFont="1" applyBorder="1" applyProtection="1"/>
    <xf numFmtId="0" fontId="5" fillId="0" borderId="3" xfId="0" applyFont="1" applyBorder="1"/>
    <xf numFmtId="44" fontId="7" fillId="0" borderId="0" xfId="2" applyFont="1" applyBorder="1" applyProtection="1"/>
    <xf numFmtId="0" fontId="7" fillId="0" borderId="10" xfId="0" applyFont="1" applyBorder="1" applyAlignment="1">
      <alignment horizontal="right"/>
    </xf>
    <xf numFmtId="44" fontId="7" fillId="0" borderId="11" xfId="2" applyFont="1" applyBorder="1" applyProtection="1"/>
    <xf numFmtId="0" fontId="7" fillId="0" borderId="11" xfId="0" applyFont="1" applyBorder="1"/>
    <xf numFmtId="164" fontId="7" fillId="0" borderId="11" xfId="1" applyNumberFormat="1" applyFont="1" applyBorder="1" applyProtection="1"/>
    <xf numFmtId="164" fontId="7" fillId="0" borderId="12" xfId="1" applyNumberFormat="1" applyFont="1" applyBorder="1" applyProtection="1"/>
    <xf numFmtId="167" fontId="34" fillId="0" borderId="0" xfId="2" applyNumberFormat="1" applyFont="1" applyBorder="1" applyProtection="1"/>
    <xf numFmtId="164" fontId="34" fillId="0" borderId="0" xfId="1" applyNumberFormat="1" applyFont="1" applyBorder="1" applyProtection="1"/>
    <xf numFmtId="10" fontId="7" fillId="0" borderId="0" xfId="0" applyNumberFormat="1" applyFont="1"/>
    <xf numFmtId="0" fontId="13" fillId="0" borderId="13" xfId="0" applyFont="1" applyBorder="1"/>
    <xf numFmtId="167" fontId="7" fillId="0" borderId="14" xfId="2" applyNumberFormat="1" applyFont="1" applyBorder="1" applyProtection="1"/>
    <xf numFmtId="0" fontId="7" fillId="0" borderId="14" xfId="0" applyFont="1" applyBorder="1"/>
    <xf numFmtId="164" fontId="7" fillId="0" borderId="14" xfId="1" applyNumberFormat="1" applyFont="1" applyBorder="1" applyProtection="1"/>
    <xf numFmtId="10" fontId="7" fillId="0" borderId="14" xfId="5" applyNumberFormat="1" applyFont="1" applyBorder="1" applyProtection="1"/>
    <xf numFmtId="164" fontId="7" fillId="0" borderId="15" xfId="1" applyNumberFormat="1" applyFont="1" applyBorder="1" applyProtection="1"/>
    <xf numFmtId="0" fontId="13" fillId="0" borderId="3" xfId="0" applyFont="1" applyBorder="1" applyAlignment="1">
      <alignment horizontal="left"/>
    </xf>
    <xf numFmtId="42" fontId="6" fillId="3" borderId="16" xfId="2" applyNumberFormat="1" applyFont="1" applyFill="1" applyBorder="1" applyProtection="1"/>
    <xf numFmtId="167" fontId="6" fillId="3" borderId="0" xfId="2" applyNumberFormat="1" applyFont="1" applyFill="1" applyBorder="1" applyProtection="1"/>
    <xf numFmtId="166" fontId="6" fillId="3" borderId="0" xfId="1" applyNumberFormat="1" applyFont="1" applyFill="1" applyBorder="1" applyProtection="1"/>
    <xf numFmtId="10" fontId="6" fillId="3" borderId="16" xfId="5" applyNumberFormat="1" applyFont="1" applyFill="1" applyBorder="1" applyProtection="1"/>
    <xf numFmtId="0" fontId="13" fillId="0" borderId="6" xfId="0" applyFont="1" applyBorder="1" applyAlignment="1">
      <alignment horizontal="right"/>
    </xf>
    <xf numFmtId="0" fontId="7" fillId="0" borderId="6" xfId="0" applyFont="1" applyBorder="1"/>
    <xf numFmtId="42" fontId="7" fillId="0" borderId="6" xfId="2" applyNumberFormat="1" applyFont="1" applyFill="1" applyBorder="1" applyProtection="1"/>
    <xf numFmtId="166" fontId="7" fillId="0" borderId="6" xfId="1" applyNumberFormat="1" applyFont="1" applyFill="1" applyBorder="1" applyProtection="1"/>
    <xf numFmtId="10" fontId="7" fillId="0" borderId="6" xfId="5" applyNumberFormat="1" applyFont="1" applyFill="1" applyBorder="1" applyProtection="1"/>
    <xf numFmtId="166" fontId="7" fillId="0" borderId="17" xfId="1" applyNumberFormat="1" applyFont="1" applyFill="1" applyBorder="1" applyProtection="1"/>
    <xf numFmtId="0" fontId="2" fillId="0" borderId="2" xfId="0" quotePrefix="1" applyFont="1" applyBorder="1" applyAlignment="1">
      <alignment horizontal="left" wrapText="1"/>
    </xf>
    <xf numFmtId="0" fontId="2" fillId="0" borderId="0" xfId="0" quotePrefix="1" applyFont="1" applyAlignment="1">
      <alignment horizontal="center"/>
    </xf>
    <xf numFmtId="0" fontId="6" fillId="0" borderId="0" xfId="0" applyFont="1" applyAlignment="1">
      <alignment horizontal="center"/>
    </xf>
    <xf numFmtId="44" fontId="6" fillId="0" borderId="0" xfId="2" applyFont="1" applyAlignment="1" applyProtection="1">
      <alignment horizontal="center"/>
    </xf>
    <xf numFmtId="164" fontId="5" fillId="0" borderId="0" xfId="1" applyNumberFormat="1" applyFont="1" applyProtection="1"/>
    <xf numFmtId="43" fontId="5" fillId="0" borderId="0" xfId="1" applyFont="1" applyProtection="1"/>
    <xf numFmtId="168" fontId="5" fillId="0" borderId="0" xfId="1" applyNumberFormat="1" applyFont="1" applyProtection="1"/>
    <xf numFmtId="44" fontId="7" fillId="0" borderId="0" xfId="2" applyFont="1" applyFill="1" applyBorder="1" applyProtection="1"/>
    <xf numFmtId="0" fontId="5" fillId="0" borderId="10" xfId="0" applyFont="1" applyBorder="1"/>
    <xf numFmtId="0" fontId="8" fillId="0" borderId="0" xfId="0" applyFont="1"/>
    <xf numFmtId="164" fontId="8" fillId="0" borderId="0" xfId="1" applyNumberFormat="1" applyFont="1" applyProtection="1"/>
    <xf numFmtId="0" fontId="7" fillId="0" borderId="0" xfId="0" applyFont="1" applyAlignment="1">
      <alignment horizontal="center"/>
    </xf>
    <xf numFmtId="43" fontId="8" fillId="0" borderId="0" xfId="0" applyNumberFormat="1" applyFont="1"/>
    <xf numFmtId="167" fontId="34" fillId="0" borderId="0" xfId="2" applyNumberFormat="1" applyFont="1" applyFill="1" applyBorder="1" applyProtection="1"/>
    <xf numFmtId="44" fontId="0" fillId="0" borderId="0" xfId="0" applyNumberFormat="1"/>
    <xf numFmtId="0" fontId="20" fillId="0" borderId="3" xfId="0" applyFont="1" applyBorder="1"/>
    <xf numFmtId="0" fontId="20" fillId="0" borderId="8" xfId="0" applyFont="1" applyBorder="1"/>
    <xf numFmtId="167" fontId="7" fillId="0" borderId="3" xfId="2" applyNumberFormat="1" applyFont="1" applyBorder="1" applyProtection="1"/>
    <xf numFmtId="164" fontId="7" fillId="0" borderId="10" xfId="1" applyNumberFormat="1" applyFont="1" applyBorder="1" applyProtection="1"/>
    <xf numFmtId="167" fontId="7" fillId="0" borderId="13" xfId="2" applyNumberFormat="1" applyFont="1" applyBorder="1" applyProtection="1"/>
    <xf numFmtId="42" fontId="6" fillId="3" borderId="18" xfId="2" applyNumberFormat="1" applyFont="1" applyFill="1" applyBorder="1" applyProtection="1"/>
    <xf numFmtId="42" fontId="7" fillId="0" borderId="5" xfId="2" applyNumberFormat="1" applyFont="1" applyFill="1" applyBorder="1" applyProtection="1"/>
    <xf numFmtId="167" fontId="34" fillId="0" borderId="3" xfId="0" applyNumberFormat="1" applyFont="1" applyBorder="1"/>
    <xf numFmtId="0" fontId="7" fillId="0" borderId="0" xfId="0" applyFont="1" applyAlignment="1">
      <alignment horizontal="left"/>
    </xf>
    <xf numFmtId="0" fontId="0" fillId="0" borderId="8" xfId="0" applyBorder="1" applyAlignment="1">
      <alignment horizontal="left"/>
    </xf>
    <xf numFmtId="9" fontId="7" fillId="0" borderId="0" xfId="5" applyFont="1" applyProtection="1"/>
    <xf numFmtId="43" fontId="21" fillId="0" borderId="0" xfId="1" applyFont="1" applyFill="1" applyBorder="1" applyAlignment="1" applyProtection="1">
      <alignment horizontal="center"/>
    </xf>
    <xf numFmtId="9" fontId="10" fillId="0" borderId="0" xfId="5" applyFont="1" applyFill="1" applyBorder="1" applyAlignment="1" applyProtection="1"/>
    <xf numFmtId="9" fontId="2" fillId="0" borderId="0" xfId="5" applyFont="1" applyFill="1" applyBorder="1" applyAlignment="1" applyProtection="1">
      <alignment horizontal="right"/>
    </xf>
    <xf numFmtId="9" fontId="2" fillId="0" borderId="8" xfId="5" applyFont="1" applyFill="1" applyBorder="1" applyAlignment="1" applyProtection="1">
      <alignment horizontal="left"/>
    </xf>
    <xf numFmtId="0" fontId="4" fillId="0" borderId="0" xfId="0" applyFont="1" applyAlignment="1">
      <alignment horizontal="left"/>
    </xf>
    <xf numFmtId="0" fontId="7" fillId="0" borderId="3" xfId="0" applyFont="1" applyBorder="1" applyAlignment="1">
      <alignment horizontal="center"/>
    </xf>
    <xf numFmtId="9" fontId="7" fillId="4" borderId="0" xfId="5" applyFont="1" applyFill="1" applyBorder="1" applyAlignment="1" applyProtection="1">
      <alignment horizontal="center"/>
    </xf>
    <xf numFmtId="9" fontId="8" fillId="4" borderId="0" xfId="5" applyFont="1" applyFill="1" applyBorder="1" applyProtection="1"/>
    <xf numFmtId="0" fontId="7" fillId="0" borderId="19" xfId="0" applyFont="1" applyBorder="1" applyAlignment="1">
      <alignment horizontal="left"/>
    </xf>
    <xf numFmtId="0" fontId="2" fillId="5" borderId="20" xfId="0" applyFont="1" applyFill="1" applyBorder="1" applyAlignment="1">
      <alignment horizontal="center" wrapText="1"/>
    </xf>
    <xf numFmtId="0" fontId="10" fillId="0" borderId="21" xfId="0" applyFont="1" applyBorder="1" applyAlignment="1">
      <alignment horizontal="center" wrapText="1"/>
    </xf>
    <xf numFmtId="0" fontId="10" fillId="0" borderId="22" xfId="0" applyFont="1" applyBorder="1" applyAlignment="1">
      <alignment horizontal="center" wrapText="1"/>
    </xf>
    <xf numFmtId="44" fontId="8" fillId="0" borderId="0" xfId="0" applyNumberFormat="1" applyFont="1"/>
    <xf numFmtId="0" fontId="7" fillId="0" borderId="5" xfId="0" applyFont="1" applyBorder="1" applyAlignment="1">
      <alignment horizontal="center"/>
    </xf>
    <xf numFmtId="0" fontId="7" fillId="0" borderId="23" xfId="0" applyFont="1" applyBorder="1" applyAlignment="1">
      <alignment horizontal="center"/>
    </xf>
    <xf numFmtId="0" fontId="27" fillId="0" borderId="24" xfId="0" applyFont="1" applyBorder="1" applyAlignment="1">
      <alignment horizontal="left"/>
    </xf>
    <xf numFmtId="44" fontId="18" fillId="2" borderId="25" xfId="2" applyFont="1" applyFill="1" applyBorder="1" applyProtection="1">
      <protection locked="0"/>
    </xf>
    <xf numFmtId="0" fontId="8" fillId="6" borderId="0" xfId="0" applyFont="1" applyFill="1"/>
    <xf numFmtId="44" fontId="18" fillId="6" borderId="26" xfId="2" applyFont="1" applyFill="1" applyBorder="1" applyAlignment="1" applyProtection="1">
      <alignment horizontal="center"/>
    </xf>
    <xf numFmtId="0" fontId="28" fillId="6" borderId="0" xfId="0" applyFont="1" applyFill="1" applyAlignment="1">
      <alignment horizontal="center"/>
    </xf>
    <xf numFmtId="0" fontId="2" fillId="6" borderId="20" xfId="0" applyFont="1" applyFill="1" applyBorder="1" applyAlignment="1">
      <alignment horizontal="center" wrapText="1"/>
    </xf>
    <xf numFmtId="44" fontId="8" fillId="6" borderId="0" xfId="0" applyNumberFormat="1" applyFont="1" applyFill="1"/>
    <xf numFmtId="164" fontId="8" fillId="6" borderId="0" xfId="1" applyNumberFormat="1" applyFont="1" applyFill="1" applyProtection="1"/>
    <xf numFmtId="44" fontId="4" fillId="6" borderId="27" xfId="2" applyFont="1" applyFill="1" applyBorder="1" applyAlignment="1" applyProtection="1">
      <alignment horizontal="center"/>
    </xf>
    <xf numFmtId="43" fontId="8" fillId="6" borderId="0" xfId="0" applyNumberFormat="1" applyFont="1" applyFill="1"/>
    <xf numFmtId="0" fontId="37" fillId="6" borderId="0" xfId="0" applyFont="1" applyFill="1"/>
    <xf numFmtId="0" fontId="0" fillId="0" borderId="0" xfId="0" applyAlignment="1">
      <alignment horizontal="center"/>
    </xf>
    <xf numFmtId="0" fontId="35" fillId="4" borderId="0" xfId="0" applyFont="1" applyFill="1" applyAlignment="1">
      <alignment horizontal="center" wrapText="1"/>
    </xf>
    <xf numFmtId="0" fontId="2" fillId="0" borderId="0" xfId="0" applyFont="1" applyAlignment="1">
      <alignment horizontal="center" wrapText="1"/>
    </xf>
    <xf numFmtId="44" fontId="0" fillId="0" borderId="0" xfId="2" applyFont="1" applyProtection="1"/>
    <xf numFmtId="0" fontId="4" fillId="0" borderId="0" xfId="0" applyFont="1" applyAlignment="1">
      <alignment horizontal="center"/>
    </xf>
    <xf numFmtId="0" fontId="0" fillId="0" borderId="3" xfId="0" applyBorder="1" applyAlignment="1">
      <alignment horizontal="center"/>
    </xf>
    <xf numFmtId="44" fontId="0" fillId="0" borderId="8" xfId="2" applyFont="1" applyBorder="1" applyProtection="1"/>
    <xf numFmtId="0" fontId="2" fillId="0" borderId="28" xfId="0" applyFont="1" applyBorder="1" applyAlignment="1">
      <alignment horizontal="center"/>
    </xf>
    <xf numFmtId="44" fontId="2" fillId="0" borderId="29" xfId="2" applyFont="1" applyBorder="1" applyProtection="1"/>
    <xf numFmtId="0" fontId="4" fillId="0" borderId="3" xfId="0" applyFont="1" applyBorder="1" applyAlignment="1">
      <alignment horizontal="center"/>
    </xf>
    <xf numFmtId="0" fontId="7" fillId="0" borderId="30" xfId="0" applyFont="1" applyBorder="1" applyAlignment="1">
      <alignment horizontal="center" wrapText="1"/>
    </xf>
    <xf numFmtId="9" fontId="3" fillId="0" borderId="0" xfId="0" applyNumberFormat="1" applyFont="1"/>
    <xf numFmtId="9" fontId="28" fillId="0" borderId="0" xfId="0" applyNumberFormat="1" applyFont="1" applyAlignment="1">
      <alignment horizontal="center"/>
    </xf>
    <xf numFmtId="9" fontId="3" fillId="6" borderId="0" xfId="0" applyNumberFormat="1" applyFont="1" applyFill="1"/>
    <xf numFmtId="9" fontId="28" fillId="0" borderId="0" xfId="0" applyNumberFormat="1" applyFont="1" applyAlignment="1">
      <alignment horizontal="center" wrapText="1"/>
    </xf>
    <xf numFmtId="44" fontId="7" fillId="6" borderId="0" xfId="5" applyNumberFormat="1" applyFont="1" applyFill="1" applyBorder="1" applyAlignment="1" applyProtection="1">
      <alignment horizontal="center"/>
    </xf>
    <xf numFmtId="9" fontId="18" fillId="0" borderId="26" xfId="5" applyFont="1" applyFill="1" applyBorder="1" applyAlignment="1" applyProtection="1">
      <alignment horizontal="center"/>
    </xf>
    <xf numFmtId="9" fontId="4" fillId="0" borderId="27" xfId="5" applyFont="1" applyFill="1" applyBorder="1" applyAlignment="1" applyProtection="1">
      <alignment horizontal="center"/>
    </xf>
    <xf numFmtId="44" fontId="0" fillId="0" borderId="8" xfId="2" applyFont="1" applyBorder="1" applyAlignment="1" applyProtection="1">
      <alignment horizontal="center"/>
    </xf>
    <xf numFmtId="0" fontId="2" fillId="3" borderId="31" xfId="0" applyFont="1" applyFill="1" applyBorder="1" applyAlignment="1">
      <alignment horizontal="center" wrapText="1"/>
    </xf>
    <xf numFmtId="0" fontId="2" fillId="3" borderId="26" xfId="0" applyFont="1" applyFill="1" applyBorder="1" applyAlignment="1">
      <alignment horizontal="center" wrapText="1"/>
    </xf>
    <xf numFmtId="0" fontId="0" fillId="3" borderId="31" xfId="0" applyFill="1" applyBorder="1" applyAlignment="1">
      <alignment horizontal="center"/>
    </xf>
    <xf numFmtId="41" fontId="0" fillId="3" borderId="32" xfId="0" applyNumberFormat="1" applyFill="1" applyBorder="1"/>
    <xf numFmtId="9" fontId="32" fillId="3" borderId="26" xfId="5" applyFont="1" applyFill="1" applyBorder="1" applyAlignment="1" applyProtection="1">
      <alignment horizontal="center"/>
    </xf>
    <xf numFmtId="0" fontId="2" fillId="3" borderId="33" xfId="0" applyFont="1" applyFill="1" applyBorder="1" applyAlignment="1">
      <alignment horizontal="center"/>
    </xf>
    <xf numFmtId="42" fontId="2" fillId="3" borderId="34" xfId="0" applyNumberFormat="1" applyFont="1" applyFill="1" applyBorder="1"/>
    <xf numFmtId="9" fontId="2" fillId="3" borderId="35" xfId="5" applyFont="1" applyFill="1" applyBorder="1" applyAlignment="1" applyProtection="1">
      <alignment horizontal="center"/>
    </xf>
    <xf numFmtId="0" fontId="33" fillId="0" borderId="0" xfId="0" applyFont="1" applyAlignment="1">
      <alignment horizontal="center"/>
    </xf>
    <xf numFmtId="0" fontId="6" fillId="0" borderId="0" xfId="0" applyFont="1"/>
    <xf numFmtId="0" fontId="6" fillId="0" borderId="3" xfId="0" applyFont="1" applyBorder="1"/>
    <xf numFmtId="0" fontId="6" fillId="0" borderId="5" xfId="0" applyFont="1" applyBorder="1"/>
    <xf numFmtId="0" fontId="5" fillId="0" borderId="0" xfId="0" applyFont="1" applyAlignment="1">
      <alignment horizontal="center" wrapText="1"/>
    </xf>
    <xf numFmtId="0" fontId="17" fillId="0" borderId="3" xfId="0" applyFont="1" applyBorder="1" applyAlignment="1">
      <alignment horizontal="left" wrapText="1"/>
    </xf>
    <xf numFmtId="164" fontId="15" fillId="0" borderId="0" xfId="1" applyNumberFormat="1" applyFont="1" applyBorder="1" applyAlignment="1" applyProtection="1">
      <alignment horizontal="center" wrapText="1"/>
    </xf>
    <xf numFmtId="0" fontId="7" fillId="0" borderId="0" xfId="0" applyFont="1" applyAlignment="1">
      <alignment horizontal="center" wrapText="1"/>
    </xf>
    <xf numFmtId="164" fontId="15" fillId="0" borderId="8" xfId="1" applyNumberFormat="1" applyFont="1" applyBorder="1" applyAlignment="1" applyProtection="1">
      <alignment horizontal="center" wrapText="1"/>
    </xf>
    <xf numFmtId="0" fontId="5" fillId="0" borderId="3" xfId="0" applyFont="1" applyBorder="1" applyAlignment="1">
      <alignment horizontal="center" wrapText="1"/>
    </xf>
    <xf numFmtId="0" fontId="7" fillId="0" borderId="36" xfId="0" applyFont="1" applyBorder="1" applyAlignment="1">
      <alignment horizontal="center" wrapText="1"/>
    </xf>
    <xf numFmtId="164" fontId="7" fillId="0" borderId="2" xfId="1" applyNumberFormat="1" applyFont="1" applyBorder="1" applyAlignment="1" applyProtection="1">
      <alignment horizontal="center"/>
    </xf>
    <xf numFmtId="164" fontId="7" fillId="0" borderId="37" xfId="1" applyNumberFormat="1" applyFont="1" applyBorder="1" applyAlignment="1" applyProtection="1">
      <alignment horizontal="center"/>
    </xf>
    <xf numFmtId="164" fontId="7" fillId="0" borderId="0" xfId="1" applyNumberFormat="1" applyFont="1" applyBorder="1" applyAlignment="1" applyProtection="1">
      <alignment horizontal="center" wrapText="1"/>
    </xf>
    <xf numFmtId="164" fontId="7" fillId="0" borderId="36" xfId="1" applyNumberFormat="1" applyFont="1" applyBorder="1" applyAlignment="1" applyProtection="1">
      <alignment horizontal="center" wrapText="1"/>
    </xf>
    <xf numFmtId="164" fontId="7" fillId="0" borderId="3" xfId="1" applyNumberFormat="1" applyFont="1" applyBorder="1" applyAlignment="1" applyProtection="1">
      <alignment horizontal="center" wrapText="1"/>
    </xf>
    <xf numFmtId="164" fontId="7" fillId="0" borderId="9" xfId="1" applyNumberFormat="1" applyFont="1" applyBorder="1" applyAlignment="1" applyProtection="1">
      <alignment horizontal="center"/>
    </xf>
    <xf numFmtId="164" fontId="7" fillId="0" borderId="38" xfId="1" applyNumberFormat="1" applyFont="1" applyBorder="1" applyAlignment="1" applyProtection="1">
      <alignment horizontal="center"/>
    </xf>
    <xf numFmtId="9" fontId="0" fillId="0" borderId="8" xfId="5" applyFont="1" applyBorder="1" applyAlignment="1" applyProtection="1">
      <alignment horizontal="center"/>
    </xf>
    <xf numFmtId="0" fontId="0" fillId="0" borderId="5" xfId="0" applyBorder="1" applyAlignment="1">
      <alignment horizontal="center"/>
    </xf>
    <xf numFmtId="44" fontId="0" fillId="0" borderId="17" xfId="2" applyFont="1" applyBorder="1" applyAlignment="1" applyProtection="1">
      <alignment horizontal="center"/>
    </xf>
    <xf numFmtId="0" fontId="7" fillId="0" borderId="39" xfId="0" applyFont="1" applyBorder="1" applyAlignment="1">
      <alignment horizontal="center" vertical="center"/>
    </xf>
    <xf numFmtId="0" fontId="35" fillId="7" borderId="0" xfId="0" applyFont="1" applyFill="1" applyAlignment="1">
      <alignment horizontal="center" wrapText="1"/>
    </xf>
    <xf numFmtId="0" fontId="5" fillId="6" borderId="0" xfId="0" applyFont="1" applyFill="1"/>
    <xf numFmtId="0" fontId="7" fillId="6" borderId="0" xfId="0" applyFont="1" applyFill="1" applyAlignment="1">
      <alignment horizontal="right"/>
    </xf>
    <xf numFmtId="43" fontId="0" fillId="3" borderId="32" xfId="0" applyNumberFormat="1" applyFill="1" applyBorder="1"/>
    <xf numFmtId="0" fontId="0" fillId="6" borderId="31" xfId="0" applyFill="1" applyBorder="1" applyAlignment="1">
      <alignment horizontal="center"/>
    </xf>
    <xf numFmtId="41" fontId="0" fillId="6" borderId="32" xfId="0" applyNumberFormat="1" applyFill="1" applyBorder="1"/>
    <xf numFmtId="9" fontId="32" fillId="6" borderId="26" xfId="5" applyFont="1" applyFill="1" applyBorder="1" applyAlignment="1" applyProtection="1">
      <alignment horizontal="center"/>
    </xf>
    <xf numFmtId="0" fontId="36" fillId="0" borderId="0" xfId="0" applyFont="1" applyAlignment="1">
      <alignment horizontal="left" vertical="center"/>
    </xf>
    <xf numFmtId="0" fontId="48" fillId="0" borderId="0" xfId="0" applyFont="1" applyAlignment="1">
      <alignment horizontal="center"/>
    </xf>
    <xf numFmtId="0" fontId="46" fillId="0" borderId="0" xfId="0" applyFont="1" applyAlignment="1">
      <alignment horizontal="center"/>
    </xf>
    <xf numFmtId="43" fontId="0" fillId="8" borderId="27" xfId="0" applyNumberFormat="1" applyFill="1" applyBorder="1" applyAlignment="1">
      <alignment horizontal="center" wrapText="1"/>
    </xf>
    <xf numFmtId="0" fontId="8" fillId="0" borderId="0" xfId="0" applyFont="1" applyAlignment="1">
      <alignment horizontal="left"/>
    </xf>
    <xf numFmtId="44" fontId="8" fillId="0" borderId="0" xfId="0" applyNumberFormat="1" applyFont="1" applyAlignment="1">
      <alignment horizontal="left"/>
    </xf>
    <xf numFmtId="0" fontId="2" fillId="3" borderId="32" xfId="0" applyFont="1" applyFill="1" applyBorder="1" applyAlignment="1">
      <alignment horizontal="center" wrapText="1"/>
    </xf>
    <xf numFmtId="0" fontId="35" fillId="4" borderId="0" xfId="0" applyFont="1" applyFill="1" applyAlignment="1">
      <alignment wrapText="1"/>
    </xf>
    <xf numFmtId="0" fontId="2" fillId="0" borderId="40" xfId="0" applyFont="1" applyBorder="1" applyAlignment="1">
      <alignment horizontal="center"/>
    </xf>
    <xf numFmtId="44" fontId="2" fillId="0" borderId="41" xfId="2" applyFont="1" applyBorder="1" applyProtection="1"/>
    <xf numFmtId="0" fontId="4" fillId="0" borderId="31" xfId="0" applyFont="1" applyBorder="1" applyAlignment="1">
      <alignment horizontal="center"/>
    </xf>
    <xf numFmtId="44" fontId="0" fillId="0" borderId="26" xfId="2" applyFont="1" applyBorder="1" applyProtection="1"/>
    <xf numFmtId="0" fontId="4" fillId="0" borderId="27" xfId="0" applyFont="1" applyBorder="1" applyAlignment="1">
      <alignment horizontal="center"/>
    </xf>
    <xf numFmtId="3" fontId="2" fillId="0" borderId="41" xfId="2" applyNumberFormat="1" applyFont="1" applyBorder="1" applyAlignment="1" applyProtection="1">
      <alignment horizontal="right"/>
    </xf>
    <xf numFmtId="0" fontId="4" fillId="0" borderId="42" xfId="0" applyFont="1" applyBorder="1" applyAlignment="1">
      <alignment horizontal="center"/>
    </xf>
    <xf numFmtId="44" fontId="4" fillId="0" borderId="43" xfId="2" applyFont="1" applyBorder="1" applyAlignment="1" applyProtection="1">
      <alignment horizontal="center"/>
    </xf>
    <xf numFmtId="0" fontId="0" fillId="0" borderId="31" xfId="0" applyBorder="1" applyAlignment="1">
      <alignment horizontal="center"/>
    </xf>
    <xf numFmtId="9" fontId="0" fillId="0" borderId="26" xfId="5" applyFont="1" applyBorder="1" applyAlignment="1" applyProtection="1">
      <alignment horizontal="center"/>
    </xf>
    <xf numFmtId="0" fontId="0" fillId="3" borderId="0" xfId="0" applyFill="1"/>
    <xf numFmtId="0" fontId="4" fillId="3" borderId="0" xfId="0" applyFont="1" applyFill="1"/>
    <xf numFmtId="0" fontId="10" fillId="0" borderId="0" xfId="0" applyFont="1" applyAlignment="1">
      <alignment vertical="top" wrapText="1"/>
    </xf>
    <xf numFmtId="0" fontId="0" fillId="0" borderId="0" xfId="0" applyAlignment="1">
      <alignment vertical="top" wrapText="1"/>
    </xf>
    <xf numFmtId="0" fontId="2" fillId="0" borderId="3" xfId="0" applyFont="1" applyBorder="1" applyAlignment="1">
      <alignment horizontal="center"/>
    </xf>
    <xf numFmtId="44" fontId="2" fillId="0" borderId="8" xfId="2" applyFont="1" applyBorder="1" applyProtection="1"/>
    <xf numFmtId="9" fontId="4" fillId="2" borderId="27" xfId="5" applyFont="1" applyFill="1" applyBorder="1" applyAlignment="1" applyProtection="1">
      <alignment horizontal="center"/>
      <protection locked="0"/>
    </xf>
    <xf numFmtId="9" fontId="0" fillId="9" borderId="31" xfId="5" applyFont="1" applyFill="1" applyBorder="1" applyAlignment="1" applyProtection="1">
      <alignment horizontal="center" wrapText="1"/>
    </xf>
    <xf numFmtId="9" fontId="0" fillId="9" borderId="32" xfId="5" applyFont="1" applyFill="1" applyBorder="1" applyAlignment="1" applyProtection="1">
      <alignment horizontal="center" wrapText="1"/>
    </xf>
    <xf numFmtId="9" fontId="0" fillId="9" borderId="26" xfId="5" applyFont="1" applyFill="1" applyBorder="1" applyAlignment="1" applyProtection="1">
      <alignment horizontal="center" wrapText="1"/>
    </xf>
    <xf numFmtId="9" fontId="0" fillId="8" borderId="27" xfId="5" applyFont="1" applyFill="1" applyBorder="1" applyAlignment="1" applyProtection="1">
      <alignment horizontal="center" wrapText="1"/>
    </xf>
    <xf numFmtId="9" fontId="0" fillId="2" borderId="31" xfId="5" applyFont="1" applyFill="1" applyBorder="1" applyAlignment="1" applyProtection="1">
      <alignment horizontal="center" wrapText="1"/>
    </xf>
    <xf numFmtId="9" fontId="0" fillId="2" borderId="32" xfId="5" applyFont="1" applyFill="1" applyBorder="1" applyAlignment="1" applyProtection="1">
      <alignment horizontal="center" wrapText="1"/>
    </xf>
    <xf numFmtId="9" fontId="0" fillId="2" borderId="26" xfId="5" applyFont="1" applyFill="1" applyBorder="1" applyAlignment="1" applyProtection="1">
      <alignment horizontal="center" wrapText="1"/>
    </xf>
    <xf numFmtId="0" fontId="0" fillId="8" borderId="27" xfId="0" applyFill="1" applyBorder="1" applyAlignment="1">
      <alignment horizontal="center" wrapText="1"/>
    </xf>
    <xf numFmtId="43" fontId="0" fillId="10" borderId="27" xfId="0" applyNumberFormat="1" applyFill="1" applyBorder="1" applyAlignment="1">
      <alignment horizontal="center" wrapText="1"/>
    </xf>
    <xf numFmtId="43" fontId="4" fillId="8" borderId="27" xfId="0" applyNumberFormat="1" applyFont="1" applyFill="1" applyBorder="1" applyAlignment="1">
      <alignment horizontal="center" wrapText="1"/>
    </xf>
    <xf numFmtId="4" fontId="0" fillId="8" borderId="27" xfId="0" applyNumberFormat="1" applyFill="1" applyBorder="1" applyAlignment="1">
      <alignment horizontal="center" wrapText="1"/>
    </xf>
    <xf numFmtId="0" fontId="4" fillId="8" borderId="27" xfId="0" applyFont="1" applyFill="1" applyBorder="1" applyAlignment="1">
      <alignment horizontal="center" wrapText="1"/>
    </xf>
    <xf numFmtId="43" fontId="0" fillId="11" borderId="27" xfId="0" applyNumberFormat="1" applyFill="1" applyBorder="1" applyAlignment="1">
      <alignment horizontal="center" wrapText="1"/>
    </xf>
    <xf numFmtId="0" fontId="2" fillId="3" borderId="0" xfId="0" applyFont="1" applyFill="1" applyAlignment="1">
      <alignment horizontal="center" wrapText="1"/>
    </xf>
    <xf numFmtId="9" fontId="32" fillId="6" borderId="0" xfId="5" applyFont="1" applyFill="1" applyBorder="1" applyAlignment="1" applyProtection="1">
      <alignment horizontal="center"/>
    </xf>
    <xf numFmtId="9" fontId="32" fillId="3" borderId="0" xfId="5" applyFont="1" applyFill="1" applyBorder="1" applyAlignment="1" applyProtection="1">
      <alignment horizontal="center"/>
    </xf>
    <xf numFmtId="9" fontId="2" fillId="3" borderId="0" xfId="5" applyFont="1" applyFill="1" applyBorder="1" applyAlignment="1" applyProtection="1">
      <alignment horizontal="center"/>
    </xf>
    <xf numFmtId="0" fontId="10" fillId="0" borderId="0" xfId="0" applyFont="1" applyAlignment="1">
      <alignment horizontal="center" wrapText="1"/>
    </xf>
    <xf numFmtId="3" fontId="0" fillId="3" borderId="32" xfId="0" applyNumberFormat="1" applyFill="1" applyBorder="1"/>
    <xf numFmtId="0" fontId="52" fillId="0" borderId="0" xfId="0" applyFont="1"/>
    <xf numFmtId="0" fontId="51" fillId="0" borderId="0" xfId="0" applyFont="1" applyAlignment="1">
      <alignment horizontal="center"/>
    </xf>
    <xf numFmtId="5" fontId="0" fillId="0" borderId="0" xfId="1" applyNumberFormat="1" applyFont="1" applyFill="1" applyBorder="1" applyAlignment="1" applyProtection="1">
      <alignment horizontal="center"/>
    </xf>
    <xf numFmtId="0" fontId="54" fillId="0" borderId="0" xfId="0" applyFont="1" applyAlignment="1">
      <alignment vertical="top" wrapText="1"/>
    </xf>
    <xf numFmtId="0" fontId="56" fillId="0" borderId="0" xfId="0" applyFont="1" applyAlignment="1">
      <alignment horizontal="center"/>
    </xf>
    <xf numFmtId="165" fontId="18" fillId="11" borderId="44" xfId="5" applyNumberFormat="1" applyFont="1" applyFill="1" applyBorder="1" applyAlignment="1" applyProtection="1">
      <alignment horizontal="center"/>
    </xf>
    <xf numFmtId="164" fontId="7" fillId="0" borderId="9" xfId="1" applyNumberFormat="1" applyFont="1" applyFill="1" applyBorder="1" applyAlignment="1" applyProtection="1">
      <alignment horizontal="center" wrapText="1"/>
    </xf>
    <xf numFmtId="0" fontId="63" fillId="0" borderId="0" xfId="0" applyFont="1" applyAlignment="1">
      <alignment horizontal="center"/>
    </xf>
    <xf numFmtId="0" fontId="64" fillId="0" borderId="0" xfId="0" applyFont="1" applyAlignment="1">
      <alignment horizontal="center"/>
    </xf>
    <xf numFmtId="0" fontId="2" fillId="5" borderId="45" xfId="0" applyFont="1" applyFill="1" applyBorder="1" applyAlignment="1">
      <alignment horizontal="center" wrapText="1"/>
    </xf>
    <xf numFmtId="44" fontId="18" fillId="2" borderId="46" xfId="2" applyFont="1" applyFill="1" applyBorder="1" applyProtection="1">
      <protection locked="0"/>
    </xf>
    <xf numFmtId="165" fontId="18" fillId="11" borderId="47" xfId="5" applyNumberFormat="1" applyFont="1" applyFill="1" applyBorder="1" applyAlignment="1" applyProtection="1">
      <alignment horizontal="center"/>
    </xf>
    <xf numFmtId="44" fontId="18" fillId="6" borderId="48" xfId="2" applyFont="1" applyFill="1" applyBorder="1" applyAlignment="1" applyProtection="1">
      <alignment horizontal="center"/>
    </xf>
    <xf numFmtId="44" fontId="4" fillId="6" borderId="49" xfId="2" applyFont="1" applyFill="1" applyBorder="1" applyAlignment="1" applyProtection="1">
      <alignment horizontal="center"/>
    </xf>
    <xf numFmtId="44" fontId="18" fillId="2" borderId="50" xfId="2" applyFont="1" applyFill="1" applyBorder="1" applyProtection="1">
      <protection locked="0"/>
    </xf>
    <xf numFmtId="165" fontId="18" fillId="11" borderId="51" xfId="5" applyNumberFormat="1" applyFont="1" applyFill="1" applyBorder="1" applyAlignment="1" applyProtection="1">
      <alignment horizontal="center"/>
    </xf>
    <xf numFmtId="44" fontId="18" fillId="6" borderId="43" xfId="2" applyFont="1" applyFill="1" applyBorder="1" applyAlignment="1" applyProtection="1">
      <alignment horizontal="center"/>
    </xf>
    <xf numFmtId="44" fontId="4" fillId="6" borderId="52" xfId="2" applyFont="1" applyFill="1" applyBorder="1" applyAlignment="1" applyProtection="1">
      <alignment horizontal="center"/>
    </xf>
    <xf numFmtId="0" fontId="35" fillId="12" borderId="53" xfId="0" applyFont="1" applyFill="1" applyBorder="1" applyAlignment="1">
      <alignment horizontal="center"/>
    </xf>
    <xf numFmtId="0" fontId="35" fillId="6" borderId="53" xfId="0" applyFont="1" applyFill="1" applyBorder="1" applyAlignment="1">
      <alignment horizontal="center"/>
    </xf>
    <xf numFmtId="44" fontId="4" fillId="6" borderId="54" xfId="2" applyFont="1" applyFill="1" applyBorder="1" applyAlignment="1" applyProtection="1">
      <alignment horizontal="center"/>
    </xf>
    <xf numFmtId="0" fontId="35" fillId="12" borderId="55" xfId="0" applyFont="1" applyFill="1" applyBorder="1" applyAlignment="1">
      <alignment horizontal="center"/>
    </xf>
    <xf numFmtId="9" fontId="3" fillId="6" borderId="53" xfId="0" applyNumberFormat="1" applyFont="1" applyFill="1" applyBorder="1"/>
    <xf numFmtId="0" fontId="7" fillId="0" borderId="0" xfId="0" applyFont="1" applyAlignment="1">
      <alignment horizontal="center" vertical="top"/>
    </xf>
    <xf numFmtId="164" fontId="7" fillId="0" borderId="0" xfId="1" applyNumberFormat="1" applyFont="1" applyFill="1" applyBorder="1" applyAlignment="1" applyProtection="1">
      <alignment horizontal="right" vertical="center" wrapText="1"/>
    </xf>
    <xf numFmtId="44" fontId="7" fillId="0" borderId="0" xfId="0" applyNumberFormat="1" applyFont="1" applyAlignment="1">
      <alignment horizontal="right" vertical="center"/>
    </xf>
    <xf numFmtId="44" fontId="8" fillId="0" borderId="0" xfId="0" applyNumberFormat="1" applyFont="1" applyAlignment="1">
      <alignment horizontal="right" vertical="center"/>
    </xf>
    <xf numFmtId="165" fontId="7" fillId="2" borderId="27" xfId="5" applyNumberFormat="1" applyFont="1" applyFill="1" applyBorder="1" applyAlignment="1" applyProtection="1">
      <alignment horizontal="right" vertical="center"/>
      <protection locked="0"/>
    </xf>
    <xf numFmtId="44" fontId="6" fillId="13" borderId="56" xfId="0" applyNumberFormat="1" applyFont="1" applyFill="1" applyBorder="1" applyAlignment="1">
      <alignment horizontal="right"/>
    </xf>
    <xf numFmtId="44" fontId="6" fillId="13" borderId="57" xfId="0" applyNumberFormat="1" applyFont="1" applyFill="1" applyBorder="1" applyAlignment="1">
      <alignment horizontal="right"/>
    </xf>
    <xf numFmtId="165" fontId="7" fillId="2" borderId="58" xfId="5" applyNumberFormat="1" applyFont="1" applyFill="1" applyBorder="1" applyAlignment="1" applyProtection="1">
      <alignment horizontal="right" vertical="center"/>
      <protection locked="0"/>
    </xf>
    <xf numFmtId="3" fontId="32" fillId="2" borderId="1" xfId="2" applyNumberFormat="1" applyFont="1" applyFill="1" applyBorder="1" applyAlignment="1" applyProtection="1">
      <alignment horizontal="center" vertical="center"/>
      <protection locked="0"/>
    </xf>
    <xf numFmtId="10" fontId="32" fillId="2" borderId="59" xfId="5" applyNumberFormat="1" applyFont="1" applyFill="1" applyBorder="1" applyAlignment="1" applyProtection="1">
      <alignment horizontal="center" vertical="center"/>
      <protection locked="0"/>
    </xf>
    <xf numFmtId="3" fontId="32" fillId="2" borderId="1" xfId="2" applyNumberFormat="1" applyFont="1" applyFill="1" applyBorder="1" applyAlignment="1" applyProtection="1">
      <alignment horizontal="center" vertical="center" wrapText="1"/>
      <protection locked="0"/>
    </xf>
    <xf numFmtId="10" fontId="32" fillId="2" borderId="59" xfId="5" applyNumberFormat="1" applyFont="1" applyFill="1" applyBorder="1" applyAlignment="1" applyProtection="1">
      <alignment horizontal="center" vertical="center" wrapText="1"/>
      <protection locked="0"/>
    </xf>
    <xf numFmtId="164" fontId="32" fillId="2" borderId="60" xfId="1" applyNumberFormat="1" applyFont="1" applyFill="1" applyBorder="1" applyAlignment="1" applyProtection="1">
      <alignment horizontal="center" vertical="center"/>
      <protection locked="0"/>
    </xf>
    <xf numFmtId="10" fontId="32" fillId="2" borderId="61" xfId="5" applyNumberFormat="1" applyFont="1" applyFill="1" applyBorder="1" applyAlignment="1" applyProtection="1">
      <alignment horizontal="center" vertical="center"/>
      <protection locked="0"/>
    </xf>
    <xf numFmtId="165" fontId="7" fillId="2" borderId="31" xfId="5" applyNumberFormat="1" applyFont="1" applyFill="1" applyBorder="1" applyAlignment="1" applyProtection="1">
      <alignment horizontal="right" vertical="center"/>
      <protection locked="0"/>
    </xf>
    <xf numFmtId="44" fontId="6" fillId="13" borderId="62" xfId="0" applyNumberFormat="1" applyFont="1" applyFill="1" applyBorder="1" applyAlignment="1">
      <alignment horizontal="right"/>
    </xf>
    <xf numFmtId="165" fontId="7" fillId="2" borderId="63" xfId="5" applyNumberFormat="1" applyFont="1" applyFill="1" applyBorder="1" applyAlignment="1" applyProtection="1">
      <alignment horizontal="right" vertical="center"/>
      <protection locked="0"/>
    </xf>
    <xf numFmtId="44" fontId="6" fillId="13" borderId="64" xfId="0" applyNumberFormat="1" applyFont="1" applyFill="1" applyBorder="1" applyAlignment="1">
      <alignment horizontal="right"/>
    </xf>
    <xf numFmtId="44" fontId="59" fillId="0" borderId="0" xfId="1" applyNumberFormat="1" applyFont="1" applyFill="1" applyBorder="1" applyAlignment="1" applyProtection="1">
      <alignment horizontal="center"/>
    </xf>
    <xf numFmtId="44" fontId="0" fillId="0" borderId="0" xfId="2" applyFont="1" applyBorder="1" applyAlignment="1" applyProtection="1">
      <alignment horizontal="center"/>
    </xf>
    <xf numFmtId="44" fontId="4" fillId="0" borderId="0" xfId="2" applyFont="1" applyFill="1" applyBorder="1" applyAlignment="1" applyProtection="1">
      <alignment horizontal="right"/>
    </xf>
    <xf numFmtId="0" fontId="2" fillId="0" borderId="65" xfId="0" applyFont="1" applyBorder="1" applyAlignment="1">
      <alignment horizontal="center"/>
    </xf>
    <xf numFmtId="3" fontId="2" fillId="11" borderId="65" xfId="1" applyNumberFormat="1" applyFont="1" applyFill="1" applyBorder="1" applyAlignment="1" applyProtection="1">
      <alignment horizontal="center"/>
    </xf>
    <xf numFmtId="0" fontId="5" fillId="6" borderId="25" xfId="0" applyFont="1" applyFill="1" applyBorder="1"/>
    <xf numFmtId="0" fontId="5" fillId="6" borderId="27" xfId="0" applyFont="1" applyFill="1" applyBorder="1"/>
    <xf numFmtId="0" fontId="5" fillId="6" borderId="65" xfId="0" applyFont="1" applyFill="1" applyBorder="1"/>
    <xf numFmtId="44" fontId="24" fillId="6" borderId="65" xfId="2" applyFont="1" applyFill="1" applyBorder="1" applyAlignment="1" applyProtection="1"/>
    <xf numFmtId="44" fontId="0" fillId="6" borderId="65" xfId="2" applyFont="1" applyFill="1" applyBorder="1" applyAlignment="1" applyProtection="1">
      <alignment vertical="top"/>
    </xf>
    <xf numFmtId="44" fontId="6" fillId="11" borderId="66" xfId="2" applyFont="1" applyFill="1" applyBorder="1" applyProtection="1"/>
    <xf numFmtId="9" fontId="6" fillId="11" borderId="67" xfId="5" applyFont="1" applyFill="1" applyBorder="1" applyAlignment="1" applyProtection="1">
      <alignment horizontal="center"/>
    </xf>
    <xf numFmtId="44" fontId="8" fillId="11" borderId="68" xfId="2" applyFont="1" applyFill="1" applyBorder="1" applyProtection="1"/>
    <xf numFmtId="44" fontId="8" fillId="11" borderId="27" xfId="2" applyFont="1" applyFill="1" applyBorder="1" applyProtection="1"/>
    <xf numFmtId="44" fontId="8" fillId="11" borderId="69" xfId="2" applyFont="1" applyFill="1" applyBorder="1" applyProtection="1"/>
    <xf numFmtId="44" fontId="8" fillId="11" borderId="65" xfId="2" applyFont="1" applyFill="1" applyBorder="1" applyProtection="1"/>
    <xf numFmtId="44" fontId="7" fillId="11" borderId="31" xfId="2" applyFont="1" applyFill="1" applyBorder="1" applyAlignment="1" applyProtection="1">
      <alignment horizontal="right" vertical="center"/>
    </xf>
    <xf numFmtId="44" fontId="8" fillId="11" borderId="63" xfId="2" applyFont="1" applyFill="1" applyBorder="1" applyAlignment="1" applyProtection="1">
      <alignment horizontal="right" vertical="center"/>
    </xf>
    <xf numFmtId="44" fontId="7" fillId="11" borderId="70" xfId="0" applyNumberFormat="1" applyFont="1" applyFill="1" applyBorder="1"/>
    <xf numFmtId="9" fontId="7" fillId="11" borderId="70" xfId="5" applyFont="1" applyFill="1" applyBorder="1" applyAlignment="1" applyProtection="1">
      <alignment horizontal="center"/>
    </xf>
    <xf numFmtId="0" fontId="8" fillId="0" borderId="71" xfId="0" applyFont="1" applyBorder="1"/>
    <xf numFmtId="0" fontId="65" fillId="12" borderId="72" xfId="0" applyFont="1" applyFill="1" applyBorder="1" applyAlignment="1">
      <alignment horizontal="center" wrapText="1"/>
    </xf>
    <xf numFmtId="44" fontId="7" fillId="11" borderId="73" xfId="0" applyNumberFormat="1" applyFont="1" applyFill="1" applyBorder="1"/>
    <xf numFmtId="0" fontId="65" fillId="12" borderId="74" xfId="0" applyFont="1" applyFill="1" applyBorder="1" applyAlignment="1">
      <alignment horizontal="center" vertical="center" wrapText="1"/>
    </xf>
    <xf numFmtId="0" fontId="65" fillId="12" borderId="72" xfId="0" applyFont="1" applyFill="1" applyBorder="1" applyAlignment="1">
      <alignment horizontal="center" vertical="center" wrapText="1"/>
    </xf>
    <xf numFmtId="0" fontId="65" fillId="12" borderId="75" xfId="0" applyFont="1" applyFill="1" applyBorder="1" applyAlignment="1">
      <alignment horizontal="center" wrapText="1"/>
    </xf>
    <xf numFmtId="165" fontId="2" fillId="11" borderId="67" xfId="5" applyNumberFormat="1" applyFont="1" applyFill="1" applyBorder="1" applyAlignment="1" applyProtection="1">
      <alignment horizontal="center" vertical="top" wrapText="1"/>
    </xf>
    <xf numFmtId="0" fontId="0" fillId="0" borderId="0" xfId="0" applyAlignment="1">
      <alignment horizontal="left"/>
    </xf>
    <xf numFmtId="0" fontId="0" fillId="0" borderId="0" xfId="0" applyAlignment="1">
      <alignment horizontal="right"/>
    </xf>
    <xf numFmtId="0" fontId="7" fillId="10" borderId="76" xfId="4" applyFont="1" applyFill="1" applyBorder="1" applyAlignment="1" applyProtection="1">
      <alignment horizontal="center" vertical="center" shrinkToFit="1"/>
    </xf>
    <xf numFmtId="0" fontId="0" fillId="0" borderId="0" xfId="0" applyAlignment="1">
      <alignment horizontal="center" wrapText="1"/>
    </xf>
    <xf numFmtId="0" fontId="21" fillId="4" borderId="3" xfId="0" applyFont="1" applyFill="1" applyBorder="1" applyAlignment="1">
      <alignment horizontal="center" vertical="center"/>
    </xf>
    <xf numFmtId="0" fontId="30" fillId="10" borderId="77" xfId="4" applyFont="1" applyFill="1" applyBorder="1" applyAlignment="1" applyProtection="1">
      <alignment horizontal="center" vertical="center"/>
    </xf>
    <xf numFmtId="0" fontId="35" fillId="6" borderId="0" xfId="0" applyFont="1" applyFill="1" applyAlignment="1">
      <alignment horizontal="center"/>
    </xf>
    <xf numFmtId="0" fontId="0" fillId="4" borderId="0" xfId="0" applyFill="1"/>
    <xf numFmtId="0" fontId="2" fillId="0" borderId="3" xfId="0" applyFont="1" applyBorder="1"/>
    <xf numFmtId="10" fontId="32" fillId="0" borderId="0" xfId="5" applyNumberFormat="1" applyFont="1" applyFill="1" applyBorder="1" applyAlignment="1" applyProtection="1">
      <alignment horizontal="center" vertical="center"/>
    </xf>
    <xf numFmtId="10" fontId="35" fillId="6" borderId="0" xfId="5" applyNumberFormat="1" applyFont="1" applyFill="1" applyBorder="1" applyAlignment="1" applyProtection="1">
      <alignment horizontal="center" vertical="center"/>
    </xf>
    <xf numFmtId="0" fontId="2" fillId="0" borderId="5" xfId="0" applyFont="1" applyBorder="1"/>
    <xf numFmtId="0" fontId="0" fillId="0" borderId="0" xfId="0" applyAlignment="1">
      <alignment horizontal="left" vertical="center"/>
    </xf>
    <xf numFmtId="164" fontId="32" fillId="0" borderId="0" xfId="1" applyNumberFormat="1" applyFont="1" applyFill="1" applyBorder="1" applyAlignment="1" applyProtection="1">
      <alignment horizontal="center" vertical="center"/>
    </xf>
    <xf numFmtId="0" fontId="44" fillId="12" borderId="9" xfId="0" applyFont="1" applyFill="1" applyBorder="1"/>
    <xf numFmtId="0" fontId="35" fillId="12" borderId="2" xfId="0" applyFont="1" applyFill="1" applyBorder="1" applyAlignment="1">
      <alignment horizontal="center"/>
    </xf>
    <xf numFmtId="0" fontId="44" fillId="12" borderId="2" xfId="0" applyFont="1" applyFill="1" applyBorder="1" applyAlignment="1">
      <alignment horizontal="center"/>
    </xf>
    <xf numFmtId="0" fontId="44" fillId="12" borderId="7" xfId="0" applyFont="1" applyFill="1" applyBorder="1" applyAlignment="1">
      <alignment horizontal="center"/>
    </xf>
    <xf numFmtId="0" fontId="35" fillId="6" borderId="78" xfId="0" applyFont="1" applyFill="1" applyBorder="1" applyAlignment="1">
      <alignment horizontal="center" wrapText="1"/>
    </xf>
    <xf numFmtId="0" fontId="35" fillId="6" borderId="1" xfId="0" applyFont="1" applyFill="1" applyBorder="1" applyAlignment="1">
      <alignment horizontal="center" wrapText="1"/>
    </xf>
    <xf numFmtId="0" fontId="35" fillId="6" borderId="79" xfId="0" applyFont="1" applyFill="1" applyBorder="1" applyAlignment="1">
      <alignment horizontal="center" wrapText="1"/>
    </xf>
    <xf numFmtId="0" fontId="0" fillId="0" borderId="5" xfId="0" applyBorder="1"/>
    <xf numFmtId="0" fontId="35" fillId="6" borderId="80" xfId="0" applyFont="1" applyFill="1" applyBorder="1" applyAlignment="1">
      <alignment horizontal="center" wrapText="1"/>
    </xf>
    <xf numFmtId="167" fontId="4" fillId="11" borderId="80" xfId="0" applyNumberFormat="1" applyFont="1" applyFill="1" applyBorder="1" applyAlignment="1">
      <alignment horizontal="center"/>
    </xf>
    <xf numFmtId="167" fontId="4" fillId="11" borderId="81" xfId="0" applyNumberFormat="1" applyFont="1" applyFill="1" applyBorder="1" applyAlignment="1">
      <alignment horizontal="center"/>
    </xf>
    <xf numFmtId="0" fontId="0" fillId="4" borderId="82" xfId="0" applyFill="1" applyBorder="1"/>
    <xf numFmtId="0" fontId="0" fillId="0" borderId="2" xfId="0" applyBorder="1"/>
    <xf numFmtId="0" fontId="44" fillId="0" borderId="2" xfId="0" applyFont="1" applyBorder="1" applyAlignment="1">
      <alignment horizontal="center"/>
    </xf>
    <xf numFmtId="0" fontId="35" fillId="0" borderId="4" xfId="0" applyFont="1" applyBorder="1" applyAlignment="1">
      <alignment horizontal="center" wrapText="1"/>
    </xf>
    <xf numFmtId="167" fontId="44" fillId="0" borderId="2" xfId="0" applyNumberFormat="1" applyFont="1" applyBorder="1" applyAlignment="1">
      <alignment horizontal="center"/>
    </xf>
    <xf numFmtId="0" fontId="0" fillId="0" borderId="4" xfId="0" applyBorder="1"/>
    <xf numFmtId="0" fontId="20" fillId="0" borderId="6" xfId="0" applyFont="1" applyBorder="1"/>
    <xf numFmtId="0" fontId="4" fillId="0" borderId="6" xfId="0" applyFont="1" applyBorder="1" applyAlignment="1">
      <alignment horizontal="right"/>
    </xf>
    <xf numFmtId="0" fontId="35" fillId="6" borderId="0" xfId="0" applyFont="1" applyFill="1" applyAlignment="1">
      <alignment horizontal="center" wrapText="1"/>
    </xf>
    <xf numFmtId="0" fontId="4" fillId="4" borderId="0" xfId="0" applyFont="1" applyFill="1"/>
    <xf numFmtId="0" fontId="0" fillId="12" borderId="3" xfId="0" applyFill="1" applyBorder="1"/>
    <xf numFmtId="0" fontId="35" fillId="12" borderId="26" xfId="0" applyFont="1" applyFill="1" applyBorder="1" applyAlignment="1">
      <alignment horizontal="center" wrapText="1"/>
    </xf>
    <xf numFmtId="0" fontId="35" fillId="6" borderId="83" xfId="0" applyFont="1" applyFill="1" applyBorder="1" applyAlignment="1">
      <alignment horizontal="center" wrapText="1"/>
    </xf>
    <xf numFmtId="0" fontId="35" fillId="6" borderId="84" xfId="0" applyFont="1" applyFill="1" applyBorder="1" applyAlignment="1">
      <alignment horizontal="center" wrapText="1"/>
    </xf>
    <xf numFmtId="0" fontId="35" fillId="12" borderId="3" xfId="0" applyFont="1" applyFill="1" applyBorder="1" applyAlignment="1">
      <alignment horizontal="center" vertical="center" wrapText="1"/>
    </xf>
    <xf numFmtId="0" fontId="35" fillId="12" borderId="27" xfId="0" applyFont="1" applyFill="1" applyBorder="1" applyAlignment="1">
      <alignment horizontal="center" wrapText="1"/>
    </xf>
    <xf numFmtId="0" fontId="0" fillId="0" borderId="3" xfId="0" applyBorder="1"/>
    <xf numFmtId="0" fontId="35" fillId="6" borderId="43" xfId="0" applyFont="1" applyFill="1" applyBorder="1" applyAlignment="1">
      <alignment horizontal="center" wrapText="1"/>
    </xf>
    <xf numFmtId="165" fontId="2" fillId="11" borderId="27" xfId="5" applyNumberFormat="1" applyFont="1" applyFill="1" applyBorder="1" applyAlignment="1" applyProtection="1">
      <alignment horizontal="center"/>
    </xf>
    <xf numFmtId="165" fontId="2" fillId="11" borderId="65" xfId="5" applyNumberFormat="1" applyFont="1" applyFill="1" applyBorder="1" applyAlignment="1" applyProtection="1">
      <alignment horizontal="center"/>
    </xf>
    <xf numFmtId="0" fontId="35" fillId="6" borderId="6" xfId="0" applyFont="1" applyFill="1" applyBorder="1" applyAlignment="1">
      <alignment horizontal="center" wrapText="1"/>
    </xf>
    <xf numFmtId="165" fontId="2" fillId="11" borderId="85" xfId="5" applyNumberFormat="1" applyFont="1" applyFill="1" applyBorder="1" applyAlignment="1" applyProtection="1">
      <alignment horizontal="center"/>
    </xf>
    <xf numFmtId="165" fontId="2" fillId="11" borderId="66" xfId="5" applyNumberFormat="1" applyFont="1" applyFill="1" applyBorder="1" applyAlignment="1" applyProtection="1">
      <alignment horizontal="center"/>
    </xf>
    <xf numFmtId="165" fontId="2" fillId="11" borderId="67" xfId="5" applyNumberFormat="1" applyFont="1" applyFill="1" applyBorder="1" applyAlignment="1" applyProtection="1">
      <alignment horizontal="center"/>
    </xf>
    <xf numFmtId="0" fontId="0" fillId="4" borderId="4" xfId="0" applyFill="1" applyBorder="1"/>
    <xf numFmtId="0" fontId="35" fillId="0" borderId="0" xfId="0" applyFont="1" applyAlignment="1">
      <alignment horizontal="right"/>
    </xf>
    <xf numFmtId="0" fontId="35" fillId="0" borderId="0" xfId="0" applyFont="1" applyAlignment="1">
      <alignment horizontal="center" wrapText="1"/>
    </xf>
    <xf numFmtId="10" fontId="35" fillId="0" borderId="0" xfId="5" applyNumberFormat="1" applyFont="1" applyFill="1" applyBorder="1" applyAlignment="1" applyProtection="1">
      <alignment horizontal="center"/>
    </xf>
    <xf numFmtId="0" fontId="66" fillId="12" borderId="86" xfId="0" applyFont="1" applyFill="1" applyBorder="1" applyAlignment="1">
      <alignment horizontal="center"/>
    </xf>
    <xf numFmtId="0" fontId="66" fillId="12" borderId="87" xfId="0" applyFont="1" applyFill="1" applyBorder="1" applyAlignment="1">
      <alignment horizontal="center" wrapText="1"/>
    </xf>
    <xf numFmtId="0" fontId="67" fillId="12" borderId="87" xfId="0" applyFont="1" applyFill="1" applyBorder="1" applyAlignment="1">
      <alignment horizontal="center"/>
    </xf>
    <xf numFmtId="0" fontId="67" fillId="12" borderId="88" xfId="0" applyFont="1" applyFill="1" applyBorder="1" applyAlignment="1">
      <alignment horizontal="center"/>
    </xf>
    <xf numFmtId="0" fontId="0" fillId="0" borderId="89" xfId="0" applyBorder="1" applyAlignment="1">
      <alignment horizontal="center" vertical="center" wrapText="1"/>
    </xf>
    <xf numFmtId="0" fontId="35" fillId="6" borderId="60" xfId="0" applyFont="1" applyFill="1" applyBorder="1" applyAlignment="1">
      <alignment horizontal="center" wrapText="1"/>
    </xf>
    <xf numFmtId="167" fontId="54" fillId="11" borderId="60" xfId="2" applyNumberFormat="1" applyFont="1" applyFill="1" applyBorder="1" applyProtection="1"/>
    <xf numFmtId="167" fontId="54" fillId="11" borderId="61" xfId="2" applyNumberFormat="1" applyFont="1" applyFill="1" applyBorder="1" applyProtection="1"/>
    <xf numFmtId="0" fontId="0" fillId="4" borderId="6" xfId="0" applyFill="1" applyBorder="1"/>
    <xf numFmtId="0" fontId="1" fillId="0" borderId="0" xfId="0" applyFont="1" applyAlignment="1">
      <alignment horizontal="center"/>
    </xf>
    <xf numFmtId="0" fontId="35" fillId="6" borderId="90" xfId="0" applyFont="1" applyFill="1" applyBorder="1" applyAlignment="1">
      <alignment horizontal="center" wrapText="1"/>
    </xf>
    <xf numFmtId="0" fontId="0" fillId="11" borderId="0" xfId="0" applyFill="1"/>
    <xf numFmtId="0" fontId="1" fillId="11" borderId="0" xfId="0" applyFont="1" applyFill="1" applyAlignment="1">
      <alignment horizontal="right"/>
    </xf>
    <xf numFmtId="0" fontId="35" fillId="6" borderId="26" xfId="0" applyFont="1" applyFill="1" applyBorder="1" applyAlignment="1">
      <alignment horizontal="center" wrapText="1"/>
    </xf>
    <xf numFmtId="44" fontId="47" fillId="8" borderId="27" xfId="2" applyFont="1" applyFill="1" applyBorder="1" applyProtection="1"/>
    <xf numFmtId="44" fontId="1" fillId="8" borderId="27" xfId="2" applyFont="1" applyFill="1" applyBorder="1" applyAlignment="1" applyProtection="1">
      <alignment horizontal="center"/>
    </xf>
    <xf numFmtId="44" fontId="0" fillId="8" borderId="27" xfId="2" applyFont="1" applyFill="1" applyBorder="1" applyProtection="1"/>
    <xf numFmtId="44" fontId="0" fillId="4" borderId="31" xfId="2" applyFont="1" applyFill="1" applyBorder="1" applyProtection="1"/>
    <xf numFmtId="44" fontId="0" fillId="8" borderId="0" xfId="2" applyFont="1" applyFill="1" applyBorder="1" applyProtection="1"/>
    <xf numFmtId="0" fontId="0" fillId="8" borderId="27" xfId="0" applyFill="1" applyBorder="1"/>
    <xf numFmtId="44" fontId="0" fillId="8" borderId="27" xfId="0" applyNumberFormat="1" applyFill="1" applyBorder="1"/>
    <xf numFmtId="0" fontId="0" fillId="4" borderId="31" xfId="0" applyFill="1" applyBorder="1"/>
    <xf numFmtId="0" fontId="0" fillId="8" borderId="0" xfId="0" applyFill="1"/>
    <xf numFmtId="43" fontId="0" fillId="8" borderId="27" xfId="1" applyFont="1" applyFill="1" applyBorder="1" applyProtection="1"/>
    <xf numFmtId="43" fontId="0" fillId="8" borderId="27" xfId="0" applyNumberFormat="1" applyFill="1" applyBorder="1"/>
    <xf numFmtId="0" fontId="35" fillId="6" borderId="27" xfId="0" applyFont="1" applyFill="1" applyBorder="1" applyAlignment="1">
      <alignment horizontal="center" wrapText="1"/>
    </xf>
    <xf numFmtId="10" fontId="0" fillId="8" borderId="27" xfId="0" applyNumberFormat="1" applyFill="1" applyBorder="1"/>
    <xf numFmtId="0" fontId="1" fillId="2" borderId="1" xfId="0" applyFont="1" applyFill="1" applyBorder="1" applyAlignment="1" applyProtection="1">
      <alignment horizontal="center"/>
      <protection locked="0"/>
    </xf>
    <xf numFmtId="0" fontId="1" fillId="2" borderId="59" xfId="0" applyFont="1" applyFill="1" applyBorder="1" applyAlignment="1" applyProtection="1">
      <alignment horizontal="center"/>
      <protection locked="0"/>
    </xf>
    <xf numFmtId="0" fontId="1" fillId="2" borderId="79" xfId="0" applyFont="1" applyFill="1" applyBorder="1" applyAlignment="1" applyProtection="1">
      <alignment horizontal="center"/>
      <protection locked="0"/>
    </xf>
    <xf numFmtId="0" fontId="1" fillId="2" borderId="91" xfId="0" applyFont="1" applyFill="1" applyBorder="1" applyAlignment="1" applyProtection="1">
      <alignment horizontal="center"/>
      <protection locked="0"/>
    </xf>
    <xf numFmtId="165" fontId="1" fillId="2" borderId="83" xfId="5" applyNumberFormat="1" applyFont="1" applyFill="1" applyBorder="1" applyAlignment="1" applyProtection="1">
      <alignment horizontal="center"/>
      <protection locked="0"/>
    </xf>
    <xf numFmtId="165" fontId="1" fillId="2" borderId="92" xfId="5" applyNumberFormat="1" applyFont="1" applyFill="1" applyBorder="1" applyAlignment="1" applyProtection="1">
      <alignment horizontal="center"/>
      <protection locked="0"/>
    </xf>
    <xf numFmtId="165" fontId="1" fillId="2" borderId="1" xfId="5" applyNumberFormat="1" applyFont="1" applyFill="1" applyBorder="1" applyAlignment="1" applyProtection="1">
      <alignment horizontal="center"/>
      <protection locked="0"/>
    </xf>
    <xf numFmtId="165" fontId="1" fillId="2" borderId="59" xfId="5" applyNumberFormat="1" applyFont="1" applyFill="1" applyBorder="1" applyAlignment="1" applyProtection="1">
      <alignment horizontal="center"/>
      <protection locked="0"/>
    </xf>
    <xf numFmtId="165" fontId="1" fillId="2" borderId="84" xfId="5" applyNumberFormat="1" applyFont="1" applyFill="1" applyBorder="1" applyAlignment="1" applyProtection="1">
      <alignment horizontal="center"/>
      <protection locked="0"/>
    </xf>
    <xf numFmtId="165" fontId="1" fillId="2" borderId="93" xfId="5" applyNumberFormat="1" applyFont="1" applyFill="1" applyBorder="1" applyAlignment="1" applyProtection="1">
      <alignment horizontal="center"/>
      <protection locked="0"/>
    </xf>
    <xf numFmtId="44" fontId="18" fillId="11" borderId="94" xfId="2" applyFont="1" applyFill="1" applyBorder="1" applyProtection="1"/>
    <xf numFmtId="44" fontId="18" fillId="11" borderId="95" xfId="2" applyFont="1" applyFill="1" applyBorder="1" applyProtection="1"/>
    <xf numFmtId="44" fontId="18" fillId="11" borderId="96" xfId="2" applyFont="1" applyFill="1" applyBorder="1" applyProtection="1"/>
    <xf numFmtId="0" fontId="29" fillId="0" borderId="71" xfId="0" applyFont="1" applyBorder="1" applyAlignment="1">
      <alignment horizontal="center" vertical="center"/>
    </xf>
    <xf numFmtId="0" fontId="29" fillId="0" borderId="0" xfId="0" applyFont="1" applyAlignment="1">
      <alignment horizontal="center" vertical="center"/>
    </xf>
    <xf numFmtId="0" fontId="4" fillId="0" borderId="97" xfId="0" applyFont="1" applyBorder="1"/>
    <xf numFmtId="9" fontId="4" fillId="0" borderId="98" xfId="5" applyFont="1" applyFill="1" applyBorder="1" applyAlignment="1" applyProtection="1">
      <alignment horizontal="center"/>
    </xf>
    <xf numFmtId="44" fontId="4" fillId="0" borderId="98" xfId="2" applyFont="1" applyFill="1" applyBorder="1" applyProtection="1"/>
    <xf numFmtId="44" fontId="4" fillId="0" borderId="99" xfId="2" applyFont="1" applyFill="1" applyBorder="1" applyProtection="1"/>
    <xf numFmtId="44" fontId="4" fillId="0" borderId="32" xfId="2" applyFont="1" applyFill="1" applyBorder="1" applyProtection="1"/>
    <xf numFmtId="9" fontId="4" fillId="2" borderId="49" xfId="5" applyFont="1" applyFill="1" applyBorder="1" applyAlignment="1" applyProtection="1">
      <alignment horizontal="center"/>
      <protection locked="0"/>
    </xf>
    <xf numFmtId="9" fontId="4" fillId="2" borderId="100" xfId="5" applyFont="1" applyFill="1" applyBorder="1" applyAlignment="1" applyProtection="1">
      <alignment horizontal="center"/>
      <protection locked="0"/>
    </xf>
    <xf numFmtId="9" fontId="4" fillId="2" borderId="65" xfId="5" applyFont="1" applyFill="1" applyBorder="1" applyAlignment="1" applyProtection="1">
      <alignment horizontal="center"/>
      <protection locked="0"/>
    </xf>
    <xf numFmtId="9" fontId="4" fillId="2" borderId="52" xfId="5" applyFont="1" applyFill="1" applyBorder="1" applyAlignment="1" applyProtection="1">
      <alignment horizontal="center"/>
      <protection locked="0"/>
    </xf>
    <xf numFmtId="9" fontId="4" fillId="2" borderId="101" xfId="5" applyFont="1" applyFill="1" applyBorder="1" applyAlignment="1" applyProtection="1">
      <alignment horizontal="center"/>
      <protection locked="0"/>
    </xf>
    <xf numFmtId="0" fontId="21" fillId="12" borderId="102" xfId="0" applyFont="1" applyFill="1" applyBorder="1"/>
    <xf numFmtId="0" fontId="36" fillId="12" borderId="53" xfId="0" applyFont="1" applyFill="1" applyBorder="1" applyAlignment="1">
      <alignment horizontal="center"/>
    </xf>
    <xf numFmtId="44" fontId="6" fillId="11" borderId="67" xfId="2" applyFont="1" applyFill="1" applyBorder="1" applyProtection="1"/>
    <xf numFmtId="0" fontId="38" fillId="0" borderId="103" xfId="0" applyFont="1" applyBorder="1" applyAlignment="1">
      <alignment horizontal="center" vertical="center"/>
    </xf>
    <xf numFmtId="164" fontId="57" fillId="0" borderId="103" xfId="1" applyNumberFormat="1" applyFont="1" applyFill="1" applyBorder="1" applyAlignment="1" applyProtection="1">
      <alignment horizontal="center" wrapText="1"/>
    </xf>
    <xf numFmtId="9" fontId="21" fillId="0" borderId="103" xfId="5" applyFont="1" applyFill="1" applyBorder="1" applyAlignment="1" applyProtection="1">
      <alignment horizontal="center"/>
    </xf>
    <xf numFmtId="165" fontId="18" fillId="0" borderId="103" xfId="5" applyNumberFormat="1" applyFont="1" applyFill="1" applyBorder="1" applyAlignment="1" applyProtection="1">
      <alignment horizontal="center"/>
    </xf>
    <xf numFmtId="9" fontId="7" fillId="0" borderId="3" xfId="5" applyFont="1" applyFill="1" applyBorder="1" applyAlignment="1" applyProtection="1">
      <alignment horizontal="center"/>
    </xf>
    <xf numFmtId="0" fontId="65" fillId="0" borderId="3" xfId="0" applyFont="1" applyBorder="1" applyAlignment="1">
      <alignment horizontal="center" wrapText="1"/>
    </xf>
    <xf numFmtId="0" fontId="0" fillId="0" borderId="0" xfId="0" applyAlignment="1">
      <alignment vertical="center" wrapText="1"/>
    </xf>
    <xf numFmtId="0" fontId="0" fillId="0" borderId="0" xfId="0" applyAlignment="1">
      <alignment vertical="center"/>
    </xf>
    <xf numFmtId="0" fontId="2" fillId="0" borderId="68" xfId="0" applyFont="1" applyBorder="1" applyAlignment="1">
      <alignment horizontal="center" wrapText="1"/>
    </xf>
    <xf numFmtId="0" fontId="4" fillId="14" borderId="0" xfId="0" applyFont="1" applyFill="1"/>
    <xf numFmtId="164" fontId="4" fillId="14" borderId="0" xfId="1" applyNumberFormat="1" applyFont="1" applyFill="1" applyProtection="1"/>
    <xf numFmtId="167" fontId="4" fillId="14" borderId="0" xfId="0" applyNumberFormat="1" applyFont="1" applyFill="1"/>
    <xf numFmtId="9" fontId="55" fillId="0" borderId="0" xfId="5" applyFont="1" applyFill="1" applyBorder="1" applyAlignment="1" applyProtection="1">
      <alignment horizontal="center"/>
    </xf>
    <xf numFmtId="0" fontId="0" fillId="0" borderId="70" xfId="0" applyBorder="1"/>
    <xf numFmtId="0" fontId="54" fillId="0" borderId="103" xfId="0" applyFont="1" applyBorder="1" applyAlignment="1">
      <alignment horizontal="center"/>
    </xf>
    <xf numFmtId="9" fontId="54" fillId="0" borderId="103" xfId="5" applyFont="1" applyFill="1" applyBorder="1" applyAlignment="1" applyProtection="1">
      <alignment horizontal="center"/>
    </xf>
    <xf numFmtId="0" fontId="2" fillId="0" borderId="0" xfId="0" applyFont="1" applyAlignment="1">
      <alignment horizontal="center"/>
    </xf>
    <xf numFmtId="44" fontId="61" fillId="0" borderId="0" xfId="2" applyFont="1" applyFill="1" applyBorder="1" applyAlignment="1" applyProtection="1">
      <alignment horizontal="left" wrapText="1"/>
    </xf>
    <xf numFmtId="9" fontId="55" fillId="11" borderId="67" xfId="5" applyFont="1" applyFill="1" applyBorder="1" applyAlignment="1" applyProtection="1">
      <alignment horizontal="center"/>
    </xf>
    <xf numFmtId="167" fontId="2" fillId="11" borderId="66" xfId="0" applyNumberFormat="1" applyFont="1" applyFill="1" applyBorder="1"/>
    <xf numFmtId="7" fontId="0" fillId="0" borderId="0" xfId="0" applyNumberFormat="1"/>
    <xf numFmtId="170" fontId="0" fillId="0" borderId="0" xfId="0" applyNumberFormat="1"/>
    <xf numFmtId="44" fontId="5" fillId="0" borderId="0" xfId="2" applyFont="1" applyFill="1" applyAlignment="1" applyProtection="1">
      <alignment horizontal="center"/>
    </xf>
    <xf numFmtId="9" fontId="4" fillId="14" borderId="0" xfId="5" applyFont="1" applyFill="1" applyAlignment="1" applyProtection="1">
      <alignment horizontal="center"/>
    </xf>
    <xf numFmtId="165" fontId="2" fillId="0" borderId="104" xfId="5" applyNumberFormat="1" applyFont="1" applyFill="1" applyBorder="1" applyAlignment="1" applyProtection="1">
      <alignment horizontal="center"/>
    </xf>
    <xf numFmtId="167" fontId="54" fillId="2" borderId="1" xfId="2" applyNumberFormat="1" applyFont="1" applyFill="1" applyBorder="1" applyAlignment="1" applyProtection="1">
      <alignment horizontal="center"/>
      <protection locked="0"/>
    </xf>
    <xf numFmtId="167" fontId="54" fillId="2" borderId="59" xfId="2" applyNumberFormat="1" applyFont="1" applyFill="1" applyBorder="1" applyAlignment="1" applyProtection="1">
      <alignment horizontal="center"/>
      <protection locked="0"/>
    </xf>
    <xf numFmtId="165" fontId="54" fillId="2" borderId="1" xfId="5" applyNumberFormat="1" applyFont="1" applyFill="1" applyBorder="1" applyAlignment="1" applyProtection="1">
      <alignment horizontal="center"/>
      <protection locked="0"/>
    </xf>
    <xf numFmtId="165" fontId="54" fillId="2" borderId="59" xfId="5" applyNumberFormat="1" applyFont="1" applyFill="1" applyBorder="1" applyAlignment="1" applyProtection="1">
      <alignment horizontal="center"/>
      <protection locked="0"/>
    </xf>
    <xf numFmtId="10" fontId="2" fillId="11" borderId="105" xfId="5" applyNumberFormat="1" applyFont="1" applyFill="1" applyBorder="1" applyAlignment="1" applyProtection="1">
      <alignment horizontal="center"/>
    </xf>
    <xf numFmtId="0" fontId="7" fillId="6" borderId="0" xfId="0" applyFont="1" applyFill="1"/>
    <xf numFmtId="9" fontId="1" fillId="0" borderId="70" xfId="5" applyFont="1" applyFill="1" applyBorder="1" applyAlignment="1" applyProtection="1"/>
    <xf numFmtId="9" fontId="1" fillId="0" borderId="106" xfId="5" applyFont="1" applyFill="1" applyBorder="1" applyAlignment="1" applyProtection="1"/>
    <xf numFmtId="9" fontId="1" fillId="11" borderId="65" xfId="5" applyFont="1" applyFill="1" applyBorder="1" applyAlignment="1" applyProtection="1">
      <alignment horizontal="center"/>
    </xf>
    <xf numFmtId="44" fontId="0" fillId="11" borderId="27" xfId="2" applyFont="1" applyFill="1" applyBorder="1" applyProtection="1"/>
    <xf numFmtId="9" fontId="1" fillId="11" borderId="67" xfId="5" applyFont="1" applyFill="1" applyBorder="1" applyAlignment="1" applyProtection="1">
      <alignment horizontal="center"/>
    </xf>
    <xf numFmtId="3" fontId="1" fillId="11" borderId="65" xfId="1" applyNumberFormat="1" applyFont="1" applyFill="1" applyBorder="1" applyAlignment="1" applyProtection="1">
      <alignment horizontal="center"/>
    </xf>
    <xf numFmtId="167" fontId="0" fillId="11" borderId="27" xfId="2" applyNumberFormat="1" applyFont="1" applyFill="1" applyBorder="1" applyProtection="1"/>
    <xf numFmtId="167" fontId="2" fillId="11" borderId="6" xfId="2" applyNumberFormat="1" applyFont="1" applyFill="1" applyBorder="1" applyProtection="1"/>
    <xf numFmtId="44" fontId="8" fillId="11" borderId="27" xfId="2" applyFont="1" applyFill="1" applyBorder="1" applyAlignment="1" applyProtection="1">
      <alignment horizontal="right" vertical="center"/>
    </xf>
    <xf numFmtId="44" fontId="8" fillId="11" borderId="58" xfId="2" applyFont="1" applyFill="1" applyBorder="1" applyAlignment="1" applyProtection="1">
      <alignment horizontal="right" vertical="center"/>
    </xf>
    <xf numFmtId="44" fontId="8" fillId="11" borderId="26" xfId="2" applyFont="1" applyFill="1" applyBorder="1" applyAlignment="1" applyProtection="1">
      <alignment horizontal="right" vertical="center"/>
    </xf>
    <xf numFmtId="10" fontId="2" fillId="11" borderId="39" xfId="5" applyNumberFormat="1" applyFont="1" applyFill="1" applyBorder="1" applyAlignment="1" applyProtection="1">
      <alignment horizontal="center"/>
    </xf>
    <xf numFmtId="0" fontId="2" fillId="0" borderId="101" xfId="0" applyFont="1" applyBorder="1" applyAlignment="1">
      <alignment horizontal="center" wrapText="1"/>
    </xf>
    <xf numFmtId="9" fontId="2" fillId="11" borderId="107" xfId="5" applyFont="1" applyFill="1" applyBorder="1" applyAlignment="1" applyProtection="1">
      <alignment horizontal="center"/>
    </xf>
    <xf numFmtId="9" fontId="54" fillId="0" borderId="8" xfId="5" applyFont="1" applyFill="1" applyBorder="1" applyAlignment="1" applyProtection="1">
      <alignment horizontal="center"/>
    </xf>
    <xf numFmtId="167" fontId="2" fillId="11" borderId="66" xfId="2" applyNumberFormat="1" applyFont="1" applyFill="1" applyBorder="1" applyProtection="1"/>
    <xf numFmtId="9" fontId="2" fillId="11" borderId="67" xfId="5" applyFont="1" applyFill="1" applyBorder="1" applyAlignment="1" applyProtection="1">
      <alignment horizontal="center"/>
    </xf>
    <xf numFmtId="167" fontId="4" fillId="11" borderId="27" xfId="2" applyNumberFormat="1" applyFont="1" applyFill="1" applyBorder="1" applyAlignment="1" applyProtection="1">
      <alignment horizontal="center"/>
    </xf>
    <xf numFmtId="44" fontId="1" fillId="0" borderId="0" xfId="2" applyFont="1" applyFill="1" applyBorder="1" applyAlignment="1" applyProtection="1">
      <alignment horizontal="right"/>
    </xf>
    <xf numFmtId="0" fontId="8" fillId="0" borderId="0" xfId="0" applyFont="1" applyAlignment="1">
      <alignment vertical="center" wrapText="1"/>
    </xf>
    <xf numFmtId="0" fontId="4" fillId="0" borderId="0" xfId="0" applyFont="1" applyAlignment="1">
      <alignment horizontal="center" vertical="center" wrapText="1"/>
    </xf>
    <xf numFmtId="9" fontId="4" fillId="0" borderId="0" xfId="5" applyFont="1" applyFill="1" applyBorder="1" applyAlignment="1" applyProtection="1">
      <alignment horizontal="right"/>
    </xf>
    <xf numFmtId="9" fontId="1" fillId="0" borderId="0" xfId="5" applyFont="1" applyFill="1" applyBorder="1" applyAlignment="1" applyProtection="1"/>
    <xf numFmtId="9" fontId="1" fillId="0" borderId="0" xfId="5" applyFont="1" applyFill="1" applyBorder="1" applyAlignment="1" applyProtection="1">
      <alignment horizontal="right"/>
    </xf>
    <xf numFmtId="9" fontId="0" fillId="0" borderId="0" xfId="5" applyFont="1" applyFill="1" applyBorder="1" applyAlignment="1" applyProtection="1">
      <alignment horizontal="right"/>
    </xf>
    <xf numFmtId="44" fontId="1" fillId="11" borderId="27" xfId="2" applyFont="1" applyFill="1" applyBorder="1" applyAlignment="1" applyProtection="1">
      <alignment horizontal="right"/>
    </xf>
    <xf numFmtId="0" fontId="4" fillId="0" borderId="0" xfId="0" applyFont="1" applyAlignment="1">
      <alignment wrapText="1"/>
    </xf>
    <xf numFmtId="7" fontId="1" fillId="0" borderId="0" xfId="1" applyNumberFormat="1" applyFont="1" applyFill="1" applyBorder="1" applyAlignment="1" applyProtection="1">
      <alignment horizontal="center" vertical="center"/>
    </xf>
    <xf numFmtId="5" fontId="2" fillId="0" borderId="0" xfId="1" applyNumberFormat="1" applyFont="1" applyFill="1" applyBorder="1" applyAlignment="1" applyProtection="1">
      <alignment horizontal="center" vertical="center"/>
    </xf>
    <xf numFmtId="44" fontId="2" fillId="18" borderId="6" xfId="2" applyFont="1" applyFill="1" applyBorder="1" applyProtection="1"/>
    <xf numFmtId="9" fontId="55" fillId="18" borderId="67" xfId="5" applyFont="1" applyFill="1" applyBorder="1" applyAlignment="1" applyProtection="1">
      <alignment horizontal="center"/>
    </xf>
    <xf numFmtId="0" fontId="54" fillId="0" borderId="3" xfId="0" applyFont="1" applyBorder="1" applyAlignment="1">
      <alignment horizontal="center"/>
    </xf>
    <xf numFmtId="9" fontId="54" fillId="0" borderId="3" xfId="5" applyFont="1" applyFill="1" applyBorder="1" applyAlignment="1" applyProtection="1">
      <alignment horizontal="center"/>
    </xf>
    <xf numFmtId="44" fontId="1" fillId="11" borderId="68" xfId="2" applyFont="1" applyFill="1" applyBorder="1" applyAlignment="1" applyProtection="1">
      <alignment horizontal="right" vertical="center"/>
    </xf>
    <xf numFmtId="44" fontId="1" fillId="11" borderId="27" xfId="2" applyFont="1" applyFill="1" applyBorder="1" applyAlignment="1" applyProtection="1">
      <alignment horizontal="right" vertical="center"/>
    </xf>
    <xf numFmtId="0" fontId="4" fillId="0" borderId="105" xfId="0" applyFont="1" applyBorder="1"/>
    <xf numFmtId="0" fontId="0" fillId="0" borderId="26" xfId="0" applyBorder="1"/>
    <xf numFmtId="0" fontId="4" fillId="0" borderId="104" xfId="0" applyFont="1" applyBorder="1"/>
    <xf numFmtId="0" fontId="0" fillId="0" borderId="85" xfId="0" applyBorder="1"/>
    <xf numFmtId="0" fontId="4" fillId="0" borderId="39" xfId="0" applyFont="1" applyBorder="1"/>
    <xf numFmtId="0" fontId="0" fillId="0" borderId="48" xfId="0" applyBorder="1"/>
    <xf numFmtId="167" fontId="0" fillId="11" borderId="25" xfId="2" applyNumberFormat="1" applyFont="1" applyFill="1" applyBorder="1" applyProtection="1"/>
    <xf numFmtId="167" fontId="2" fillId="11" borderId="5" xfId="2" applyNumberFormat="1" applyFont="1" applyFill="1" applyBorder="1" applyProtection="1"/>
    <xf numFmtId="0" fontId="6" fillId="15" borderId="39" xfId="0" applyFont="1" applyFill="1" applyBorder="1" applyAlignment="1">
      <alignment horizontal="center"/>
    </xf>
    <xf numFmtId="0" fontId="6" fillId="15" borderId="108" xfId="0" applyFont="1" applyFill="1" applyBorder="1" applyAlignment="1">
      <alignment horizontal="center"/>
    </xf>
    <xf numFmtId="0" fontId="2" fillId="0" borderId="100" xfId="0" applyFont="1" applyBorder="1" applyAlignment="1">
      <alignment horizontal="center"/>
    </xf>
    <xf numFmtId="167" fontId="0" fillId="0" borderId="0" xfId="0" applyNumberFormat="1"/>
    <xf numFmtId="0" fontId="2" fillId="0" borderId="0" xfId="0" applyFont="1" applyAlignment="1">
      <alignment horizontal="right"/>
    </xf>
    <xf numFmtId="9" fontId="54" fillId="0" borderId="0" xfId="5" applyFont="1" applyFill="1" applyBorder="1" applyAlignment="1" applyProtection="1">
      <alignment horizontal="center"/>
    </xf>
    <xf numFmtId="167" fontId="2" fillId="0" borderId="0" xfId="2" applyNumberFormat="1" applyFont="1" applyFill="1" applyBorder="1" applyProtection="1"/>
    <xf numFmtId="9" fontId="2" fillId="0" borderId="0" xfId="5" applyFont="1" applyFill="1" applyBorder="1" applyAlignment="1" applyProtection="1">
      <alignment horizontal="center"/>
    </xf>
    <xf numFmtId="167" fontId="2" fillId="0" borderId="0" xfId="0" applyNumberFormat="1" applyFont="1"/>
    <xf numFmtId="0" fontId="2" fillId="0" borderId="109" xfId="0" applyFont="1" applyBorder="1" applyAlignment="1">
      <alignment horizontal="center"/>
    </xf>
    <xf numFmtId="0" fontId="0" fillId="0" borderId="0" xfId="0" applyAlignment="1">
      <alignment wrapText="1"/>
    </xf>
    <xf numFmtId="0" fontId="70" fillId="0" borderId="52" xfId="0" applyFont="1" applyBorder="1"/>
    <xf numFmtId="0" fontId="70" fillId="0" borderId="106" xfId="0" applyFont="1" applyBorder="1"/>
    <xf numFmtId="0" fontId="70" fillId="0" borderId="0" xfId="0" applyFont="1"/>
    <xf numFmtId="0" fontId="0" fillId="0" borderId="103" xfId="0" applyBorder="1"/>
    <xf numFmtId="0" fontId="10" fillId="19" borderId="38" xfId="0" applyFont="1" applyFill="1" applyBorder="1"/>
    <xf numFmtId="0" fontId="10" fillId="19" borderId="37" xfId="0" applyFont="1" applyFill="1" applyBorder="1"/>
    <xf numFmtId="0" fontId="2" fillId="19" borderId="110" xfId="0" applyFont="1" applyFill="1" applyBorder="1" applyAlignment="1">
      <alignment horizontal="center" wrapText="1"/>
    </xf>
    <xf numFmtId="0" fontId="57" fillId="19" borderId="38" xfId="0" applyFont="1" applyFill="1" applyBorder="1" applyAlignment="1">
      <alignment horizontal="center" wrapText="1"/>
    </xf>
    <xf numFmtId="0" fontId="57" fillId="19" borderId="69" xfId="0" applyFont="1" applyFill="1" applyBorder="1" applyAlignment="1">
      <alignment horizontal="center" wrapText="1"/>
    </xf>
    <xf numFmtId="0" fontId="57" fillId="19" borderId="37" xfId="0" applyFont="1" applyFill="1" applyBorder="1" applyAlignment="1">
      <alignment horizontal="center" wrapText="1"/>
    </xf>
    <xf numFmtId="44" fontId="2" fillId="11" borderId="105" xfId="0" applyNumberFormat="1" applyFont="1" applyFill="1" applyBorder="1"/>
    <xf numFmtId="0" fontId="4" fillId="0" borderId="32" xfId="0" applyFont="1" applyBorder="1"/>
    <xf numFmtId="44" fontId="4" fillId="11" borderId="111" xfId="2" applyFont="1" applyFill="1" applyBorder="1" applyAlignment="1" applyProtection="1">
      <alignment horizontal="center"/>
    </xf>
    <xf numFmtId="44" fontId="4" fillId="11" borderId="32" xfId="2" applyFont="1" applyFill="1" applyBorder="1" applyAlignment="1" applyProtection="1">
      <alignment horizontal="center"/>
    </xf>
    <xf numFmtId="44" fontId="4" fillId="11" borderId="111" xfId="2" applyFont="1" applyFill="1" applyBorder="1" applyProtection="1"/>
    <xf numFmtId="44" fontId="4" fillId="11" borderId="32" xfId="2" applyFont="1" applyFill="1" applyBorder="1" applyProtection="1"/>
    <xf numFmtId="44" fontId="2" fillId="11" borderId="104" xfId="0" applyNumberFormat="1" applyFont="1" applyFill="1" applyBorder="1"/>
    <xf numFmtId="0" fontId="2" fillId="0" borderId="80" xfId="0" applyFont="1" applyBorder="1"/>
    <xf numFmtId="0" fontId="0" fillId="0" borderId="104" xfId="0" applyBorder="1"/>
    <xf numFmtId="44" fontId="2" fillId="11" borderId="81" xfId="0" applyNumberFormat="1" applyFont="1" applyFill="1" applyBorder="1"/>
    <xf numFmtId="44" fontId="2" fillId="11" borderId="80" xfId="0" applyNumberFormat="1" applyFont="1" applyFill="1" applyBorder="1"/>
    <xf numFmtId="0" fontId="2" fillId="0" borderId="104" xfId="0" applyFont="1" applyBorder="1"/>
    <xf numFmtId="0" fontId="2" fillId="0" borderId="112" xfId="0" applyFont="1" applyBorder="1"/>
    <xf numFmtId="0" fontId="4" fillId="0" borderId="4" xfId="0" applyFont="1" applyBorder="1"/>
    <xf numFmtId="0" fontId="0" fillId="0" borderId="113" xfId="0" applyBorder="1"/>
    <xf numFmtId="0" fontId="68" fillId="20" borderId="38" xfId="0" applyFont="1" applyFill="1" applyBorder="1"/>
    <xf numFmtId="0" fontId="68" fillId="20" borderId="37" xfId="0" applyFont="1" applyFill="1" applyBorder="1"/>
    <xf numFmtId="0" fontId="66" fillId="20" borderId="110" xfId="0" applyFont="1" applyFill="1" applyBorder="1" applyAlignment="1">
      <alignment horizontal="center" wrapText="1"/>
    </xf>
    <xf numFmtId="0" fontId="72" fillId="20" borderId="38" xfId="0" applyFont="1" applyFill="1" applyBorder="1" applyAlignment="1">
      <alignment horizontal="center" wrapText="1"/>
    </xf>
    <xf numFmtId="0" fontId="72" fillId="20" borderId="69" xfId="0" applyFont="1" applyFill="1" applyBorder="1" applyAlignment="1">
      <alignment horizontal="center" wrapText="1"/>
    </xf>
    <xf numFmtId="0" fontId="72" fillId="20" borderId="37" xfId="0" applyFont="1" applyFill="1" applyBorder="1" applyAlignment="1">
      <alignment horizontal="center" wrapText="1"/>
    </xf>
    <xf numFmtId="0" fontId="0" fillId="0" borderId="32" xfId="0" applyBorder="1"/>
    <xf numFmtId="44" fontId="0" fillId="0" borderId="0" xfId="2" applyFont="1" applyFill="1" applyProtection="1"/>
    <xf numFmtId="44" fontId="0" fillId="11" borderId="111" xfId="0" applyNumberFormat="1" applyFill="1" applyBorder="1"/>
    <xf numFmtId="44" fontId="0" fillId="11" borderId="32" xfId="0" applyNumberFormat="1" applyFill="1" applyBorder="1"/>
    <xf numFmtId="165" fontId="4" fillId="0" borderId="104" xfId="5" applyNumberFormat="1" applyFont="1" applyFill="1" applyBorder="1" applyAlignment="1" applyProtection="1">
      <alignment horizontal="center"/>
    </xf>
    <xf numFmtId="165" fontId="2" fillId="0" borderId="80" xfId="5" applyNumberFormat="1" applyFont="1" applyFill="1" applyBorder="1" applyAlignment="1" applyProtection="1">
      <alignment horizontal="center"/>
    </xf>
    <xf numFmtId="44" fontId="2" fillId="18" borderId="105" xfId="0" applyNumberFormat="1" applyFont="1" applyFill="1" applyBorder="1"/>
    <xf numFmtId="44" fontId="2" fillId="21" borderId="112" xfId="0" applyNumberFormat="1" applyFont="1" applyFill="1" applyBorder="1"/>
    <xf numFmtId="0" fontId="2" fillId="21" borderId="4" xfId="0" applyFont="1" applyFill="1" applyBorder="1"/>
    <xf numFmtId="0" fontId="4" fillId="21" borderId="4" xfId="0" applyFont="1" applyFill="1" applyBorder="1"/>
    <xf numFmtId="0" fontId="0" fillId="21" borderId="4" xfId="0" applyFill="1" applyBorder="1"/>
    <xf numFmtId="44" fontId="0" fillId="21" borderId="4" xfId="0" applyNumberFormat="1" applyFill="1" applyBorder="1"/>
    <xf numFmtId="44" fontId="0" fillId="21" borderId="113" xfId="0" applyNumberFormat="1" applyFill="1" applyBorder="1"/>
    <xf numFmtId="44" fontId="7" fillId="13" borderId="5" xfId="0" applyNumberFormat="1" applyFont="1" applyFill="1" applyBorder="1"/>
    <xf numFmtId="0" fontId="7" fillId="13" borderId="113" xfId="0" applyFont="1" applyFill="1" applyBorder="1"/>
    <xf numFmtId="0" fontId="8" fillId="0" borderId="6" xfId="0" applyFont="1" applyBorder="1"/>
    <xf numFmtId="0" fontId="8" fillId="0" borderId="5" xfId="0" applyFont="1" applyBorder="1"/>
    <xf numFmtId="44" fontId="10" fillId="11" borderId="17" xfId="0" applyNumberFormat="1" applyFont="1" applyFill="1" applyBorder="1"/>
    <xf numFmtId="0" fontId="18" fillId="0" borderId="6" xfId="0" applyFont="1" applyBorder="1"/>
    <xf numFmtId="44" fontId="10" fillId="11" borderId="6" xfId="0" applyNumberFormat="1" applyFont="1" applyFill="1" applyBorder="1"/>
    <xf numFmtId="0" fontId="18" fillId="0" borderId="5" xfId="0" applyFont="1" applyBorder="1"/>
    <xf numFmtId="0" fontId="10" fillId="0" borderId="69" xfId="0" applyFont="1" applyBorder="1"/>
    <xf numFmtId="44" fontId="0" fillId="18" borderId="25" xfId="0" applyNumberFormat="1" applyFill="1" applyBorder="1"/>
    <xf numFmtId="0" fontId="0" fillId="0" borderId="65" xfId="0" applyBorder="1"/>
    <xf numFmtId="44" fontId="10" fillId="22" borderId="114" xfId="0" applyNumberFormat="1" applyFont="1" applyFill="1" applyBorder="1"/>
    <xf numFmtId="0" fontId="10" fillId="22" borderId="67" xfId="0" applyFont="1" applyFill="1" applyBorder="1"/>
    <xf numFmtId="44" fontId="2" fillId="2" borderId="105" xfId="2" applyFont="1" applyFill="1" applyBorder="1" applyProtection="1">
      <protection locked="0"/>
    </xf>
    <xf numFmtId="10" fontId="4" fillId="2" borderId="105" xfId="5" applyNumberFormat="1" applyFont="1" applyFill="1" applyBorder="1" applyAlignment="1" applyProtection="1">
      <alignment horizontal="center"/>
      <protection locked="0"/>
    </xf>
    <xf numFmtId="10" fontId="4" fillId="2" borderId="32" xfId="5" applyNumberFormat="1" applyFont="1" applyFill="1" applyBorder="1" applyAlignment="1" applyProtection="1">
      <alignment horizontal="center"/>
      <protection locked="0"/>
    </xf>
    <xf numFmtId="44" fontId="10" fillId="2" borderId="109" xfId="2" applyFont="1" applyFill="1" applyBorder="1" applyAlignment="1" applyProtection="1">
      <alignment wrapText="1"/>
      <protection locked="0"/>
    </xf>
    <xf numFmtId="0" fontId="48" fillId="0" borderId="0" xfId="0" applyFont="1" applyAlignment="1">
      <alignment horizontal="right"/>
    </xf>
    <xf numFmtId="0" fontId="12" fillId="0" borderId="0" xfId="0" applyFont="1" applyAlignment="1">
      <alignment horizontal="right"/>
    </xf>
    <xf numFmtId="0" fontId="0" fillId="23" borderId="0" xfId="0" applyFill="1"/>
    <xf numFmtId="0" fontId="4" fillId="23" borderId="0" xfId="0" applyFont="1" applyFill="1"/>
    <xf numFmtId="0" fontId="35" fillId="23" borderId="26" xfId="0" applyFont="1" applyFill="1" applyBorder="1" applyAlignment="1">
      <alignment horizontal="center" wrapText="1"/>
    </xf>
    <xf numFmtId="167" fontId="1" fillId="11" borderId="27" xfId="2" applyNumberFormat="1" applyFont="1" applyFill="1" applyBorder="1" applyAlignment="1" applyProtection="1">
      <alignment horizontal="right"/>
    </xf>
    <xf numFmtId="167" fontId="1" fillId="11" borderId="52" xfId="2" applyNumberFormat="1" applyFont="1" applyFill="1" applyBorder="1" applyAlignment="1" applyProtection="1">
      <alignment horizontal="right"/>
    </xf>
    <xf numFmtId="0" fontId="2" fillId="0" borderId="115" xfId="0" applyFont="1" applyBorder="1" applyAlignment="1">
      <alignment horizontal="center" wrapText="1"/>
    </xf>
    <xf numFmtId="0" fontId="4" fillId="0" borderId="31" xfId="0" applyFont="1" applyBorder="1"/>
    <xf numFmtId="0" fontId="4" fillId="0" borderId="116" xfId="0" applyFont="1" applyBorder="1"/>
    <xf numFmtId="0" fontId="4" fillId="0" borderId="117" xfId="0" applyFont="1" applyBorder="1"/>
    <xf numFmtId="0" fontId="0" fillId="0" borderId="108" xfId="0" applyBorder="1"/>
    <xf numFmtId="0" fontId="0" fillId="0" borderId="111" xfId="0" applyBorder="1"/>
    <xf numFmtId="0" fontId="0" fillId="0" borderId="81" xfId="0" applyBorder="1"/>
    <xf numFmtId="44" fontId="4" fillId="18" borderId="63" xfId="0" applyNumberFormat="1" applyFont="1" applyFill="1" applyBorder="1"/>
    <xf numFmtId="44" fontId="0" fillId="18" borderId="31" xfId="0" applyNumberFormat="1" applyFill="1" applyBorder="1"/>
    <xf numFmtId="167" fontId="4" fillId="18" borderId="63" xfId="0" applyNumberFormat="1" applyFont="1" applyFill="1" applyBorder="1"/>
    <xf numFmtId="167" fontId="0" fillId="18" borderId="31" xfId="0" applyNumberFormat="1" applyFill="1" applyBorder="1"/>
    <xf numFmtId="167" fontId="4" fillId="18" borderId="118" xfId="0" applyNumberFormat="1" applyFont="1" applyFill="1" applyBorder="1"/>
    <xf numFmtId="167" fontId="0" fillId="18" borderId="116" xfId="0" applyNumberFormat="1" applyFill="1" applyBorder="1"/>
    <xf numFmtId="44" fontId="1" fillId="18" borderId="119" xfId="2" applyFont="1" applyFill="1" applyBorder="1" applyAlignment="1" applyProtection="1">
      <alignment horizontal="right" vertical="center"/>
    </xf>
    <xf numFmtId="44" fontId="0" fillId="18" borderId="117" xfId="0" applyNumberFormat="1" applyFill="1" applyBorder="1"/>
    <xf numFmtId="44" fontId="1" fillId="18" borderId="63" xfId="2" applyFont="1" applyFill="1" applyBorder="1" applyAlignment="1" applyProtection="1">
      <alignment horizontal="right" vertical="center"/>
    </xf>
    <xf numFmtId="0" fontId="2" fillId="0" borderId="120" xfId="0" applyFont="1" applyBorder="1" applyAlignment="1">
      <alignment horizontal="center"/>
    </xf>
    <xf numFmtId="44" fontId="2" fillId="18" borderId="121" xfId="2" applyFont="1" applyFill="1" applyBorder="1" applyAlignment="1" applyProtection="1">
      <alignment horizontal="right"/>
    </xf>
    <xf numFmtId="167" fontId="2" fillId="11" borderId="121" xfId="2" applyNumberFormat="1" applyFont="1" applyFill="1" applyBorder="1" applyAlignment="1" applyProtection="1">
      <alignment horizontal="right"/>
    </xf>
    <xf numFmtId="167" fontId="2" fillId="11" borderId="122" xfId="2" applyNumberFormat="1" applyFont="1" applyFill="1" applyBorder="1" applyAlignment="1" applyProtection="1">
      <alignment horizontal="right"/>
    </xf>
    <xf numFmtId="167" fontId="2" fillId="11" borderId="123" xfId="2" applyNumberFormat="1" applyFont="1" applyFill="1" applyBorder="1" applyAlignment="1" applyProtection="1">
      <alignment horizontal="right" vertical="center"/>
    </xf>
    <xf numFmtId="44" fontId="0" fillId="0" borderId="0" xfId="0" applyNumberFormat="1" applyAlignment="1">
      <alignment vertical="top" wrapText="1"/>
    </xf>
    <xf numFmtId="0" fontId="4" fillId="0" borderId="0" xfId="0" applyFont="1" applyAlignment="1">
      <alignment vertical="top" wrapText="1"/>
    </xf>
    <xf numFmtId="43" fontId="0" fillId="0" borderId="0" xfId="1" applyFont="1" applyFill="1" applyBorder="1" applyAlignment="1" applyProtection="1">
      <alignment vertical="top" wrapText="1"/>
    </xf>
    <xf numFmtId="43" fontId="0" fillId="0" borderId="0" xfId="0" applyNumberFormat="1" applyAlignment="1">
      <alignment vertical="top" wrapText="1"/>
    </xf>
    <xf numFmtId="10" fontId="0" fillId="0" borderId="0" xfId="5" applyNumberFormat="1" applyFont="1" applyFill="1" applyBorder="1" applyAlignment="1" applyProtection="1">
      <alignment vertical="top" wrapText="1"/>
    </xf>
    <xf numFmtId="10" fontId="0" fillId="0" borderId="0" xfId="0" applyNumberFormat="1" applyAlignment="1">
      <alignment vertical="top" wrapText="1"/>
    </xf>
    <xf numFmtId="44" fontId="0" fillId="0" borderId="0" xfId="2" applyFont="1" applyFill="1" applyBorder="1" applyAlignment="1" applyProtection="1">
      <alignment vertical="top" wrapText="1"/>
    </xf>
    <xf numFmtId="44" fontId="2" fillId="11" borderId="105" xfId="0" applyNumberFormat="1" applyFont="1" applyFill="1" applyBorder="1" applyAlignment="1">
      <alignment horizontal="center"/>
    </xf>
    <xf numFmtId="0" fontId="0" fillId="0" borderId="124" xfId="0" applyBorder="1"/>
    <xf numFmtId="165" fontId="4" fillId="2" borderId="1" xfId="5" applyNumberFormat="1" applyFont="1" applyFill="1" applyBorder="1" applyAlignment="1" applyProtection="1">
      <alignment horizontal="center"/>
      <protection locked="0"/>
    </xf>
    <xf numFmtId="0" fontId="35" fillId="12" borderId="125" xfId="0" applyFont="1" applyFill="1" applyBorder="1" applyAlignment="1">
      <alignment horizontal="center" vertical="center" wrapText="1"/>
    </xf>
    <xf numFmtId="0" fontId="35" fillId="12" borderId="72" xfId="0" applyFont="1" applyFill="1" applyBorder="1" applyAlignment="1">
      <alignment horizontal="center" vertical="center" wrapText="1"/>
    </xf>
    <xf numFmtId="165" fontId="7" fillId="11" borderId="70" xfId="5" applyNumberFormat="1" applyFont="1" applyFill="1" applyBorder="1" applyAlignment="1" applyProtection="1">
      <alignment horizontal="center"/>
    </xf>
    <xf numFmtId="43" fontId="0" fillId="0" borderId="0" xfId="0" applyNumberFormat="1"/>
    <xf numFmtId="9" fontId="4" fillId="9" borderId="31" xfId="5" applyFont="1" applyFill="1" applyBorder="1" applyAlignment="1" applyProtection="1">
      <alignment horizontal="center" wrapText="1"/>
    </xf>
    <xf numFmtId="0" fontId="0" fillId="0" borderId="7" xfId="0" applyBorder="1"/>
    <xf numFmtId="9" fontId="0" fillId="0" borderId="0" xfId="0" applyNumberFormat="1" applyAlignment="1">
      <alignment horizontal="right"/>
    </xf>
    <xf numFmtId="0" fontId="4" fillId="0" borderId="0" xfId="0" applyFont="1" applyAlignment="1">
      <alignment horizontal="right"/>
    </xf>
    <xf numFmtId="0" fontId="2" fillId="0" borderId="68" xfId="0" applyFont="1" applyBorder="1" applyAlignment="1">
      <alignment horizontal="center"/>
    </xf>
    <xf numFmtId="44" fontId="4" fillId="18" borderId="49" xfId="2" applyFont="1" applyFill="1" applyBorder="1" applyAlignment="1" applyProtection="1">
      <alignment horizontal="right"/>
    </xf>
    <xf numFmtId="44" fontId="0" fillId="18" borderId="49" xfId="0" applyNumberFormat="1" applyFill="1" applyBorder="1"/>
    <xf numFmtId="44" fontId="1" fillId="18" borderId="49" xfId="2" applyFont="1" applyFill="1" applyBorder="1" applyAlignment="1" applyProtection="1">
      <alignment horizontal="right"/>
    </xf>
    <xf numFmtId="44" fontId="4" fillId="18" borderId="27" xfId="2" applyFont="1" applyFill="1" applyBorder="1" applyAlignment="1" applyProtection="1">
      <alignment horizontal="right"/>
    </xf>
    <xf numFmtId="44" fontId="4" fillId="18" borderId="66" xfId="2" applyFont="1" applyFill="1" applyBorder="1" applyAlignment="1" applyProtection="1">
      <alignment horizontal="right"/>
    </xf>
    <xf numFmtId="44" fontId="0" fillId="18" borderId="66" xfId="0" applyNumberFormat="1" applyFill="1" applyBorder="1"/>
    <xf numFmtId="169" fontId="0" fillId="18" borderId="67" xfId="0" applyNumberFormat="1" applyFill="1" applyBorder="1" applyAlignment="1">
      <alignment horizontal="right"/>
    </xf>
    <xf numFmtId="167" fontId="4" fillId="18" borderId="49" xfId="2" applyNumberFormat="1" applyFont="1" applyFill="1" applyBorder="1" applyAlignment="1" applyProtection="1">
      <alignment horizontal="right"/>
    </xf>
    <xf numFmtId="167" fontId="4" fillId="18" borderId="27" xfId="2" applyNumberFormat="1" applyFont="1" applyFill="1" applyBorder="1" applyAlignment="1" applyProtection="1">
      <alignment horizontal="right"/>
    </xf>
    <xf numFmtId="167" fontId="4" fillId="18" borderId="66" xfId="2" applyNumberFormat="1" applyFont="1" applyFill="1" applyBorder="1" applyAlignment="1" applyProtection="1">
      <alignment horizontal="right"/>
    </xf>
    <xf numFmtId="167" fontId="4" fillId="18" borderId="126" xfId="0" applyNumberFormat="1" applyFont="1" applyFill="1" applyBorder="1"/>
    <xf numFmtId="0" fontId="4" fillId="0" borderId="71" xfId="0" applyFont="1" applyBorder="1"/>
    <xf numFmtId="9" fontId="8" fillId="11" borderId="65" xfId="5" applyFont="1" applyFill="1" applyBorder="1" applyAlignment="1" applyProtection="1">
      <alignment horizontal="center"/>
    </xf>
    <xf numFmtId="0" fontId="4" fillId="2" borderId="1" xfId="0" applyFont="1" applyFill="1" applyBorder="1" applyAlignment="1" applyProtection="1">
      <alignment horizontal="center"/>
      <protection locked="0"/>
    </xf>
    <xf numFmtId="0" fontId="4" fillId="2" borderId="79" xfId="0" applyFont="1" applyFill="1" applyBorder="1" applyAlignment="1" applyProtection="1">
      <alignment horizontal="center"/>
      <protection locked="0"/>
    </xf>
    <xf numFmtId="165" fontId="4" fillId="2" borderId="83" xfId="5" applyNumberFormat="1" applyFont="1" applyFill="1" applyBorder="1" applyAlignment="1" applyProtection="1">
      <alignment horizontal="center"/>
      <protection locked="0"/>
    </xf>
    <xf numFmtId="9" fontId="7" fillId="2" borderId="0" xfId="5" applyFont="1" applyFill="1" applyBorder="1" applyAlignment="1" applyProtection="1">
      <alignment horizontal="center"/>
      <protection locked="0"/>
    </xf>
    <xf numFmtId="44" fontId="7" fillId="18" borderId="31" xfId="2" applyFont="1" applyFill="1" applyBorder="1" applyAlignment="1" applyProtection="1">
      <alignment horizontal="right" vertical="center"/>
    </xf>
    <xf numFmtId="167" fontId="7" fillId="18" borderId="0" xfId="2" applyNumberFormat="1" applyFont="1" applyFill="1" applyBorder="1" applyProtection="1"/>
    <xf numFmtId="167" fontId="34" fillId="18" borderId="0" xfId="2" applyNumberFormat="1" applyFont="1" applyFill="1" applyBorder="1" applyProtection="1"/>
    <xf numFmtId="167" fontId="92" fillId="2" borderId="0" xfId="2" applyNumberFormat="1" applyFont="1" applyFill="1" applyBorder="1" applyProtection="1">
      <protection locked="0"/>
    </xf>
    <xf numFmtId="167" fontId="7" fillId="18" borderId="3" xfId="0" applyNumberFormat="1" applyFont="1" applyFill="1" applyBorder="1"/>
    <xf numFmtId="167" fontId="34" fillId="18" borderId="3" xfId="0" applyNumberFormat="1" applyFont="1" applyFill="1" applyBorder="1"/>
    <xf numFmtId="167" fontId="7" fillId="18" borderId="82" xfId="2" applyNumberFormat="1" applyFont="1" applyFill="1" applyBorder="1" applyProtection="1"/>
    <xf numFmtId="44" fontId="7" fillId="18" borderId="0" xfId="2" applyFont="1" applyFill="1" applyBorder="1" applyProtection="1"/>
    <xf numFmtId="167" fontId="7" fillId="18" borderId="19" xfId="2" applyNumberFormat="1" applyFont="1" applyFill="1" applyBorder="1" applyProtection="1"/>
    <xf numFmtId="167" fontId="7" fillId="18" borderId="6" xfId="2" applyNumberFormat="1" applyFont="1" applyFill="1" applyBorder="1" applyProtection="1"/>
    <xf numFmtId="10" fontId="7" fillId="18" borderId="82" xfId="5" applyNumberFormat="1" applyFont="1" applyFill="1" applyBorder="1" applyProtection="1"/>
    <xf numFmtId="10" fontId="7" fillId="18" borderId="0" xfId="5" applyNumberFormat="1" applyFont="1" applyFill="1" applyBorder="1" applyProtection="1"/>
    <xf numFmtId="10" fontId="7" fillId="18" borderId="19" xfId="5" applyNumberFormat="1" applyFont="1" applyFill="1" applyBorder="1" applyProtection="1"/>
    <xf numFmtId="0" fontId="7" fillId="18" borderId="0" xfId="0" applyFont="1" applyFill="1"/>
    <xf numFmtId="10" fontId="7" fillId="18" borderId="6" xfId="0" applyNumberFormat="1" applyFont="1" applyFill="1" applyBorder="1"/>
    <xf numFmtId="167" fontId="7" fillId="18" borderId="40" xfId="2" applyNumberFormat="1" applyFont="1" applyFill="1" applyBorder="1" applyProtection="1"/>
    <xf numFmtId="167" fontId="7" fillId="18" borderId="3" xfId="2" applyNumberFormat="1" applyFont="1" applyFill="1" applyBorder="1" applyProtection="1"/>
    <xf numFmtId="167" fontId="7" fillId="18" borderId="39" xfId="2" applyNumberFormat="1" applyFont="1" applyFill="1" applyBorder="1" applyProtection="1"/>
    <xf numFmtId="167" fontId="7" fillId="18" borderId="5" xfId="2" applyNumberFormat="1" applyFont="1" applyFill="1" applyBorder="1" applyProtection="1"/>
    <xf numFmtId="165" fontId="34" fillId="18" borderId="82" xfId="5" applyNumberFormat="1" applyFont="1" applyFill="1" applyBorder="1" applyProtection="1"/>
    <xf numFmtId="165" fontId="34" fillId="18" borderId="0" xfId="5" quotePrefix="1" applyNumberFormat="1" applyFont="1" applyFill="1" applyBorder="1" applyProtection="1"/>
    <xf numFmtId="165" fontId="34" fillId="18" borderId="19" xfId="5" applyNumberFormat="1" applyFont="1" applyFill="1" applyBorder="1" applyProtection="1"/>
    <xf numFmtId="10" fontId="34" fillId="18" borderId="0" xfId="5" applyNumberFormat="1" applyFont="1" applyFill="1" applyBorder="1" applyProtection="1"/>
    <xf numFmtId="10" fontId="34" fillId="18" borderId="6" xfId="0" applyNumberFormat="1" applyFont="1" applyFill="1" applyBorder="1"/>
    <xf numFmtId="167" fontId="34" fillId="18" borderId="40" xfId="2" applyNumberFormat="1" applyFont="1" applyFill="1" applyBorder="1" applyProtection="1"/>
    <xf numFmtId="167" fontId="34" fillId="18" borderId="3" xfId="2" applyNumberFormat="1" applyFont="1" applyFill="1" applyBorder="1" applyAlignment="1" applyProtection="1">
      <alignment horizontal="center"/>
    </xf>
    <xf numFmtId="167" fontId="34" fillId="18" borderId="39" xfId="2" applyNumberFormat="1" applyFont="1" applyFill="1" applyBorder="1" applyProtection="1"/>
    <xf numFmtId="167" fontId="34" fillId="18" borderId="3" xfId="2" applyNumberFormat="1" applyFont="1" applyFill="1" applyBorder="1" applyProtection="1"/>
    <xf numFmtId="167" fontId="34" fillId="18" borderId="5" xfId="2" applyNumberFormat="1" applyFont="1" applyFill="1" applyBorder="1" applyProtection="1"/>
    <xf numFmtId="165" fontId="34" fillId="18" borderId="0" xfId="5" applyNumberFormat="1" applyFont="1" applyFill="1" applyBorder="1" applyProtection="1"/>
    <xf numFmtId="167" fontId="34" fillId="18" borderId="0" xfId="2" applyNumberFormat="1" applyFont="1" applyFill="1" applyBorder="1" applyAlignment="1" applyProtection="1">
      <alignment horizontal="center"/>
    </xf>
    <xf numFmtId="167" fontId="34" fillId="18" borderId="19" xfId="2" applyNumberFormat="1" applyFont="1" applyFill="1" applyBorder="1" applyProtection="1"/>
    <xf numFmtId="167" fontId="34" fillId="18" borderId="6" xfId="2" applyNumberFormat="1" applyFont="1" applyFill="1" applyBorder="1" applyProtection="1"/>
    <xf numFmtId="167" fontId="34" fillId="18" borderId="82" xfId="2" applyNumberFormat="1" applyFont="1" applyFill="1" applyBorder="1" applyProtection="1"/>
    <xf numFmtId="0" fontId="0" fillId="0" borderId="8" xfId="0" applyBorder="1" applyAlignment="1">
      <alignment wrapText="1"/>
    </xf>
    <xf numFmtId="44" fontId="10" fillId="24" borderId="109" xfId="2" applyFont="1" applyFill="1" applyBorder="1" applyAlignment="1" applyProtection="1">
      <alignment wrapText="1"/>
      <protection locked="0"/>
    </xf>
    <xf numFmtId="0" fontId="35" fillId="6" borderId="127" xfId="0" applyFont="1" applyFill="1" applyBorder="1" applyAlignment="1">
      <alignment horizontal="center" wrapText="1"/>
    </xf>
    <xf numFmtId="0" fontId="4" fillId="2" borderId="128" xfId="0" applyFont="1" applyFill="1" applyBorder="1" applyAlignment="1" applyProtection="1">
      <alignment horizontal="center" wrapText="1"/>
      <protection locked="0"/>
    </xf>
    <xf numFmtId="44" fontId="4" fillId="2" borderId="78" xfId="0" applyNumberFormat="1" applyFont="1" applyFill="1" applyBorder="1" applyAlignment="1" applyProtection="1">
      <alignment horizontal="center"/>
      <protection locked="0"/>
    </xf>
    <xf numFmtId="44" fontId="1" fillId="2" borderId="78" xfId="0" applyNumberFormat="1" applyFont="1" applyFill="1" applyBorder="1" applyAlignment="1" applyProtection="1">
      <alignment horizontal="center"/>
      <protection locked="0"/>
    </xf>
    <xf numFmtId="44" fontId="1" fillId="2" borderId="129" xfId="0" applyNumberFormat="1" applyFont="1" applyFill="1" applyBorder="1" applyAlignment="1" applyProtection="1">
      <alignment horizontal="center"/>
      <protection locked="0"/>
    </xf>
    <xf numFmtId="0" fontId="93" fillId="25" borderId="215" xfId="0" applyFont="1" applyFill="1" applyBorder="1" applyAlignment="1" applyProtection="1">
      <alignment horizontal="center"/>
      <protection locked="0"/>
    </xf>
    <xf numFmtId="0" fontId="44" fillId="12" borderId="49" xfId="0" applyFont="1" applyFill="1" applyBorder="1" applyAlignment="1">
      <alignment horizontal="center"/>
    </xf>
    <xf numFmtId="0" fontId="94" fillId="25" borderId="216" xfId="0" applyFont="1" applyFill="1" applyBorder="1" applyAlignment="1" applyProtection="1">
      <alignment horizontal="center"/>
      <protection locked="0"/>
    </xf>
    <xf numFmtId="167" fontId="44" fillId="0" borderId="4" xfId="0" applyNumberFormat="1" applyFont="1" applyBorder="1" applyAlignment="1">
      <alignment horizontal="center"/>
    </xf>
    <xf numFmtId="0" fontId="94" fillId="25" borderId="217" xfId="0" applyFont="1" applyFill="1" applyBorder="1" applyAlignment="1" applyProtection="1">
      <alignment horizontal="center"/>
      <protection locked="0"/>
    </xf>
    <xf numFmtId="0" fontId="93" fillId="25" borderId="218" xfId="0" applyFont="1" applyFill="1" applyBorder="1" applyAlignment="1" applyProtection="1">
      <alignment horizontal="center"/>
      <protection locked="0"/>
    </xf>
    <xf numFmtId="0" fontId="35" fillId="6" borderId="219" xfId="0" applyFont="1" applyFill="1" applyBorder="1" applyAlignment="1">
      <alignment horizontal="center" wrapText="1"/>
    </xf>
    <xf numFmtId="0" fontId="94" fillId="25" borderId="220" xfId="0" applyFont="1" applyFill="1" applyBorder="1" applyAlignment="1" applyProtection="1">
      <alignment horizontal="center"/>
      <protection locked="0"/>
    </xf>
    <xf numFmtId="10" fontId="95" fillId="12" borderId="27" xfId="5" applyNumberFormat="1" applyFont="1" applyFill="1" applyBorder="1" applyAlignment="1" applyProtection="1">
      <alignment horizontal="center"/>
    </xf>
    <xf numFmtId="0" fontId="44" fillId="12" borderId="221" xfId="0" applyFont="1" applyFill="1" applyBorder="1" applyAlignment="1">
      <alignment horizontal="center"/>
    </xf>
    <xf numFmtId="10" fontId="95" fillId="12" borderId="65" xfId="5" applyNumberFormat="1" applyFont="1" applyFill="1" applyBorder="1" applyAlignment="1" applyProtection="1">
      <alignment horizontal="center"/>
    </xf>
    <xf numFmtId="0" fontId="4" fillId="2" borderId="222" xfId="0" applyFont="1" applyFill="1" applyBorder="1" applyAlignment="1" applyProtection="1">
      <alignment horizontal="center" wrapText="1"/>
      <protection locked="0"/>
    </xf>
    <xf numFmtId="165" fontId="18" fillId="11" borderId="130" xfId="5" applyNumberFormat="1" applyFont="1" applyFill="1" applyBorder="1" applyAlignment="1" applyProtection="1">
      <alignment horizontal="center"/>
    </xf>
    <xf numFmtId="44" fontId="4" fillId="6" borderId="70" xfId="2" applyFont="1" applyFill="1" applyBorder="1" applyAlignment="1" applyProtection="1">
      <alignment horizontal="center"/>
    </xf>
    <xf numFmtId="44" fontId="96" fillId="12" borderId="102" xfId="0" applyNumberFormat="1" applyFont="1" applyFill="1" applyBorder="1" applyAlignment="1">
      <alignment horizontal="center"/>
    </xf>
    <xf numFmtId="44" fontId="96" fillId="12" borderId="54" xfId="0" applyNumberFormat="1" applyFont="1" applyFill="1" applyBorder="1" applyAlignment="1">
      <alignment horizontal="center"/>
    </xf>
    <xf numFmtId="9" fontId="96" fillId="12" borderId="54" xfId="5" applyFont="1" applyFill="1" applyBorder="1" applyAlignment="1" applyProtection="1">
      <alignment horizontal="center"/>
    </xf>
    <xf numFmtId="165" fontId="96" fillId="12" borderId="54" xfId="5" applyNumberFormat="1" applyFont="1" applyFill="1" applyBorder="1" applyAlignment="1" applyProtection="1">
      <alignment horizontal="center"/>
    </xf>
    <xf numFmtId="0" fontId="18" fillId="0" borderId="3" xfId="0" applyFont="1" applyBorder="1"/>
    <xf numFmtId="0" fontId="0" fillId="0" borderId="8" xfId="0" applyBorder="1"/>
    <xf numFmtId="44" fontId="96" fillId="12" borderId="131" xfId="0" applyNumberFormat="1" applyFont="1" applyFill="1" applyBorder="1" applyAlignment="1">
      <alignment horizontal="center"/>
    </xf>
    <xf numFmtId="44" fontId="21" fillId="21" borderId="132" xfId="0" applyNumberFormat="1" applyFont="1" applyFill="1" applyBorder="1" applyAlignment="1">
      <alignment horizontal="center"/>
    </xf>
    <xf numFmtId="44" fontId="21" fillId="21" borderId="56" xfId="0" applyNumberFormat="1" applyFont="1" applyFill="1" applyBorder="1" applyAlignment="1">
      <alignment horizontal="center"/>
    </xf>
    <xf numFmtId="9" fontId="21" fillId="21" borderId="56" xfId="5" applyFont="1" applyFill="1" applyBorder="1" applyAlignment="1" applyProtection="1">
      <alignment horizontal="center"/>
    </xf>
    <xf numFmtId="165" fontId="21" fillId="21" borderId="133" xfId="5" applyNumberFormat="1" applyFont="1" applyFill="1" applyBorder="1" applyAlignment="1" applyProtection="1">
      <alignment horizontal="center"/>
    </xf>
    <xf numFmtId="9" fontId="18" fillId="21" borderId="0" xfId="5" applyFont="1" applyFill="1" applyBorder="1" applyAlignment="1" applyProtection="1">
      <alignment horizontal="center"/>
    </xf>
    <xf numFmtId="44" fontId="18" fillId="21" borderId="0" xfId="2" applyFont="1" applyFill="1" applyBorder="1" applyAlignment="1" applyProtection="1">
      <alignment horizontal="center"/>
    </xf>
    <xf numFmtId="0" fontId="4" fillId="0" borderId="0" xfId="0" applyFont="1" applyAlignment="1">
      <alignment vertical="center"/>
    </xf>
    <xf numFmtId="9" fontId="18" fillId="26" borderId="48" xfId="5" applyFont="1" applyFill="1" applyBorder="1" applyAlignment="1" applyProtection="1">
      <alignment horizontal="center"/>
    </xf>
    <xf numFmtId="167" fontId="10" fillId="18" borderId="134" xfId="0" applyNumberFormat="1" applyFont="1" applyFill="1" applyBorder="1"/>
    <xf numFmtId="164" fontId="7" fillId="0" borderId="135" xfId="1" applyNumberFormat="1" applyFont="1" applyFill="1" applyBorder="1" applyAlignment="1" applyProtection="1">
      <alignment horizontal="center" wrapText="1"/>
    </xf>
    <xf numFmtId="164" fontId="57" fillId="0" borderId="135" xfId="1" applyNumberFormat="1" applyFont="1" applyFill="1" applyBorder="1" applyAlignment="1" applyProtection="1">
      <alignment horizontal="center" wrapText="1"/>
    </xf>
    <xf numFmtId="164" fontId="57" fillId="0" borderId="136" xfId="1" applyNumberFormat="1" applyFont="1" applyFill="1" applyBorder="1" applyAlignment="1" applyProtection="1">
      <alignment horizontal="center" wrapText="1"/>
    </xf>
    <xf numFmtId="0" fontId="21" fillId="12" borderId="53" xfId="0" applyFont="1" applyFill="1" applyBorder="1" applyAlignment="1">
      <alignment horizontal="left"/>
    </xf>
    <xf numFmtId="0" fontId="2" fillId="27" borderId="137" xfId="0" applyFont="1" applyFill="1" applyBorder="1" applyAlignment="1">
      <alignment horizontal="center" vertical="center"/>
    </xf>
    <xf numFmtId="0" fontId="2" fillId="27" borderId="138" xfId="0" applyFont="1" applyFill="1" applyBorder="1" applyAlignment="1">
      <alignment horizontal="center" vertical="center"/>
    </xf>
    <xf numFmtId="0" fontId="2" fillId="27" borderId="0" xfId="0" applyFont="1" applyFill="1" applyAlignment="1">
      <alignment horizontal="center"/>
    </xf>
    <xf numFmtId="0" fontId="2" fillId="27" borderId="27" xfId="0" applyFont="1" applyFill="1" applyBorder="1" applyAlignment="1">
      <alignment horizontal="center" wrapText="1"/>
    </xf>
    <xf numFmtId="0" fontId="57" fillId="27" borderId="0" xfId="0" applyFont="1" applyFill="1" applyAlignment="1">
      <alignment horizontal="center"/>
    </xf>
    <xf numFmtId="44" fontId="5" fillId="0" borderId="0" xfId="0" applyNumberFormat="1" applyFont="1"/>
    <xf numFmtId="0" fontId="41" fillId="4" borderId="3" xfId="0" applyFont="1" applyFill="1" applyBorder="1" applyAlignment="1">
      <alignment horizontal="center"/>
    </xf>
    <xf numFmtId="0" fontId="41" fillId="4" borderId="0" xfId="0" applyFont="1" applyFill="1" applyAlignment="1">
      <alignment horizontal="center"/>
    </xf>
    <xf numFmtId="0" fontId="5" fillId="12" borderId="139" xfId="0" applyFont="1" applyFill="1" applyBorder="1" applyAlignment="1">
      <alignment horizontal="right" vertical="center"/>
    </xf>
    <xf numFmtId="0" fontId="8" fillId="3" borderId="0" xfId="0" applyFont="1" applyFill="1" applyAlignment="1">
      <alignment horizontal="center" wrapText="1"/>
    </xf>
    <xf numFmtId="0" fontId="10" fillId="8" borderId="140" xfId="0" applyFont="1" applyFill="1" applyBorder="1" applyAlignment="1">
      <alignment horizontal="center" wrapText="1"/>
    </xf>
    <xf numFmtId="0" fontId="10" fillId="8" borderId="19" xfId="0" applyFont="1" applyFill="1" applyBorder="1" applyAlignment="1">
      <alignment horizontal="center" wrapText="1"/>
    </xf>
    <xf numFmtId="0" fontId="8" fillId="3" borderId="19" xfId="0" applyFont="1" applyFill="1" applyBorder="1" applyAlignment="1">
      <alignment horizontal="center"/>
    </xf>
    <xf numFmtId="0" fontId="39" fillId="0" borderId="141" xfId="0" applyFont="1" applyBorder="1" applyAlignment="1">
      <alignment horizontal="center"/>
    </xf>
    <xf numFmtId="0" fontId="39" fillId="0" borderId="142" xfId="0" applyFont="1" applyBorder="1" applyAlignment="1">
      <alignment horizontal="center"/>
    </xf>
    <xf numFmtId="0" fontId="29" fillId="0" borderId="143" xfId="0" applyFont="1" applyBorder="1" applyAlignment="1">
      <alignment horizontal="center" vertical="center"/>
    </xf>
    <xf numFmtId="0" fontId="29" fillId="0" borderId="144" xfId="0" applyFont="1" applyBorder="1" applyAlignment="1">
      <alignment horizontal="center" vertical="center"/>
    </xf>
    <xf numFmtId="0" fontId="29" fillId="0" borderId="145" xfId="0" applyFont="1" applyBorder="1" applyAlignment="1">
      <alignment horizontal="center" vertical="center"/>
    </xf>
    <xf numFmtId="0" fontId="29" fillId="0" borderId="146" xfId="0" applyFont="1" applyBorder="1" applyAlignment="1">
      <alignment horizontal="center" vertical="center"/>
    </xf>
    <xf numFmtId="0" fontId="39" fillId="0" borderId="147" xfId="0" applyFont="1" applyBorder="1" applyAlignment="1">
      <alignment horizontal="center"/>
    </xf>
    <xf numFmtId="0" fontId="40" fillId="0" borderId="147" xfId="0" applyFont="1" applyBorder="1"/>
    <xf numFmtId="0" fontId="0" fillId="0" borderId="148" xfId="0" applyBorder="1"/>
    <xf numFmtId="0" fontId="36" fillId="16" borderId="149" xfId="0" applyFont="1" applyFill="1" applyBorder="1" applyAlignment="1">
      <alignment horizontal="center" wrapText="1"/>
    </xf>
    <xf numFmtId="0" fontId="36" fillId="16" borderId="150" xfId="0" applyFont="1" applyFill="1" applyBorder="1" applyAlignment="1">
      <alignment horizontal="center" wrapText="1"/>
    </xf>
    <xf numFmtId="10" fontId="36" fillId="16" borderId="151" xfId="0" applyNumberFormat="1" applyFont="1" applyFill="1" applyBorder="1" applyAlignment="1">
      <alignment horizontal="center" wrapText="1"/>
    </xf>
    <xf numFmtId="10" fontId="36" fillId="16" borderId="8" xfId="0" applyNumberFormat="1" applyFont="1" applyFill="1" applyBorder="1" applyAlignment="1">
      <alignment horizontal="center" wrapText="1"/>
    </xf>
    <xf numFmtId="0" fontId="12" fillId="0" borderId="0" xfId="0" applyFont="1" applyAlignment="1">
      <alignment horizontal="center" vertical="center" wrapText="1"/>
    </xf>
    <xf numFmtId="0" fontId="78" fillId="0" borderId="0" xfId="0" applyFont="1" applyAlignment="1">
      <alignment horizontal="center" vertical="center" wrapText="1"/>
    </xf>
    <xf numFmtId="0" fontId="79" fillId="0" borderId="0" xfId="0" applyFont="1" applyAlignment="1">
      <alignment horizontal="center" vertical="center" wrapText="1"/>
    </xf>
    <xf numFmtId="0" fontId="7" fillId="0" borderId="9" xfId="0" applyFont="1" applyBorder="1" applyAlignment="1">
      <alignment horizontal="left"/>
    </xf>
    <xf numFmtId="0" fontId="4" fillId="0" borderId="2" xfId="0" applyFont="1" applyBorder="1" applyAlignment="1">
      <alignment horizontal="left"/>
    </xf>
    <xf numFmtId="0" fontId="10" fillId="15" borderId="152" xfId="0" applyFont="1" applyFill="1" applyBorder="1" applyAlignment="1">
      <alignment horizontal="center"/>
    </xf>
    <xf numFmtId="0" fontId="18" fillId="15" borderId="152" xfId="0" applyFont="1" applyFill="1" applyBorder="1"/>
    <xf numFmtId="0" fontId="18" fillId="15" borderId="153" xfId="0" applyFont="1" applyFill="1" applyBorder="1"/>
    <xf numFmtId="0" fontId="8" fillId="11" borderId="0" xfId="0" applyFont="1" applyFill="1"/>
    <xf numFmtId="0" fontId="8" fillId="18" borderId="0" xfId="0" applyFont="1" applyFill="1"/>
    <xf numFmtId="164" fontId="8" fillId="0" borderId="0" xfId="1" applyNumberFormat="1" applyFont="1" applyFill="1" applyProtection="1"/>
    <xf numFmtId="0" fontId="0" fillId="0" borderId="7" xfId="0" applyBorder="1" applyAlignment="1">
      <alignment vertical="center" wrapText="1"/>
    </xf>
    <xf numFmtId="0" fontId="5" fillId="12" borderId="154" xfId="0" applyFont="1" applyFill="1" applyBorder="1" applyAlignment="1">
      <alignment horizontal="right" vertical="center"/>
    </xf>
    <xf numFmtId="0" fontId="5" fillId="12" borderId="155" xfId="0" applyFont="1" applyFill="1" applyBorder="1" applyAlignment="1">
      <alignment horizontal="right" vertical="center"/>
    </xf>
    <xf numFmtId="44" fontId="8" fillId="23" borderId="0" xfId="0" applyNumberFormat="1" applyFont="1" applyFill="1"/>
    <xf numFmtId="44" fontId="4" fillId="21" borderId="70" xfId="2" applyFont="1" applyFill="1" applyBorder="1" applyAlignment="1" applyProtection="1">
      <alignment horizontal="center"/>
    </xf>
    <xf numFmtId="9" fontId="4" fillId="21" borderId="0" xfId="5" applyFont="1" applyFill="1" applyBorder="1" applyAlignment="1" applyProtection="1">
      <alignment horizontal="center"/>
    </xf>
    <xf numFmtId="167" fontId="54" fillId="18" borderId="60" xfId="2" applyNumberFormat="1" applyFont="1" applyFill="1" applyBorder="1" applyProtection="1"/>
    <xf numFmtId="0" fontId="7" fillId="27" borderId="117" xfId="0" applyFont="1" applyFill="1" applyBorder="1" applyAlignment="1">
      <alignment horizontal="center" wrapText="1"/>
    </xf>
    <xf numFmtId="0" fontId="18" fillId="27" borderId="156" xfId="0" applyFont="1" applyFill="1" applyBorder="1" applyAlignment="1">
      <alignment horizontal="center" wrapText="1"/>
    </xf>
    <xf numFmtId="0" fontId="18" fillId="0" borderId="49" xfId="0" applyFont="1" applyBorder="1" applyAlignment="1">
      <alignment horizontal="center" wrapText="1"/>
    </xf>
    <xf numFmtId="0" fontId="18" fillId="0" borderId="157" xfId="0" applyFont="1" applyBorder="1" applyAlignment="1">
      <alignment horizontal="center" wrapText="1"/>
    </xf>
    <xf numFmtId="0" fontId="4" fillId="27" borderId="32" xfId="0" applyFont="1" applyFill="1" applyBorder="1"/>
    <xf numFmtId="44" fontId="2" fillId="11" borderId="120" xfId="2" applyFont="1" applyFill="1" applyBorder="1" applyAlignment="1" applyProtection="1">
      <alignment horizontal="right" vertical="center"/>
    </xf>
    <xf numFmtId="44" fontId="2" fillId="11" borderId="121" xfId="2" applyFont="1" applyFill="1" applyBorder="1" applyAlignment="1" applyProtection="1">
      <alignment horizontal="right" vertical="center"/>
    </xf>
    <xf numFmtId="167" fontId="2" fillId="11" borderId="121" xfId="2" applyNumberFormat="1" applyFont="1" applyFill="1" applyBorder="1" applyAlignment="1" applyProtection="1">
      <alignment horizontal="right" vertical="center"/>
    </xf>
    <xf numFmtId="44" fontId="1" fillId="11" borderId="66" xfId="2" applyFont="1" applyFill="1" applyBorder="1" applyAlignment="1" applyProtection="1">
      <alignment horizontal="right" vertical="center"/>
    </xf>
    <xf numFmtId="44" fontId="1" fillId="18" borderId="118" xfId="2" applyFont="1" applyFill="1" applyBorder="1" applyAlignment="1" applyProtection="1">
      <alignment horizontal="right" vertical="center"/>
    </xf>
    <xf numFmtId="167" fontId="5" fillId="0" borderId="0" xfId="0" applyNumberFormat="1" applyFont="1"/>
    <xf numFmtId="10" fontId="5" fillId="0" borderId="0" xfId="0" applyNumberFormat="1" applyFont="1"/>
    <xf numFmtId="42" fontId="5" fillId="0" borderId="0" xfId="0" applyNumberFormat="1" applyFont="1"/>
    <xf numFmtId="3" fontId="5" fillId="0" borderId="0" xfId="0" applyNumberFormat="1" applyFont="1"/>
    <xf numFmtId="44" fontId="5" fillId="0" borderId="0" xfId="2" applyFont="1" applyProtection="1"/>
    <xf numFmtId="165" fontId="5" fillId="0" borderId="0" xfId="5" applyNumberFormat="1" applyFont="1" applyProtection="1"/>
    <xf numFmtId="0" fontId="5" fillId="0" borderId="0" xfId="0" applyFont="1" applyAlignment="1">
      <alignment horizontal="right"/>
    </xf>
    <xf numFmtId="166" fontId="7" fillId="0" borderId="8" xfId="1" applyNumberFormat="1" applyFont="1" applyFill="1" applyBorder="1" applyProtection="1"/>
    <xf numFmtId="0" fontId="29" fillId="0" borderId="0" xfId="0" applyFont="1"/>
    <xf numFmtId="164" fontId="15" fillId="0" borderId="0" xfId="1" applyNumberFormat="1" applyFont="1" applyBorder="1" applyAlignment="1" applyProtection="1">
      <alignment horizontal="center"/>
    </xf>
    <xf numFmtId="0" fontId="5" fillId="0" borderId="8" xfId="0" applyFont="1" applyBorder="1"/>
    <xf numFmtId="164" fontId="7" fillId="0" borderId="0" xfId="1" applyNumberFormat="1" applyFont="1" applyBorder="1" applyAlignment="1" applyProtection="1"/>
    <xf numFmtId="0" fontId="97" fillId="0" borderId="0" xfId="0" applyFont="1" applyAlignment="1">
      <alignment horizontal="center" vertical="center"/>
    </xf>
    <xf numFmtId="0" fontId="0" fillId="0" borderId="6" xfId="0" applyBorder="1" applyAlignment="1">
      <alignment wrapText="1"/>
    </xf>
    <xf numFmtId="0" fontId="0" fillId="0" borderId="17" xfId="0" applyBorder="1" applyAlignment="1">
      <alignment wrapText="1"/>
    </xf>
    <xf numFmtId="0" fontId="18" fillId="0" borderId="0" xfId="0" applyFont="1" applyAlignment="1">
      <alignment wrapText="1"/>
    </xf>
    <xf numFmtId="44" fontId="8" fillId="18" borderId="27" xfId="2" applyFont="1" applyFill="1" applyBorder="1" applyProtection="1"/>
    <xf numFmtId="0" fontId="6" fillId="0" borderId="0" xfId="0" applyFont="1" applyAlignment="1">
      <alignment horizontal="right"/>
    </xf>
    <xf numFmtId="0" fontId="0" fillId="0" borderId="3" xfId="0" applyBorder="1" applyAlignment="1">
      <alignment wrapText="1"/>
    </xf>
    <xf numFmtId="44" fontId="8" fillId="2" borderId="8" xfId="2" applyFont="1" applyFill="1" applyBorder="1" applyAlignment="1" applyProtection="1">
      <protection locked="0"/>
    </xf>
    <xf numFmtId="44" fontId="8" fillId="2" borderId="8" xfId="1" applyNumberFormat="1" applyFont="1" applyFill="1" applyBorder="1" applyAlignment="1" applyProtection="1">
      <protection locked="0"/>
    </xf>
    <xf numFmtId="164" fontId="8" fillId="2" borderId="8" xfId="1" applyNumberFormat="1" applyFont="1" applyFill="1" applyBorder="1" applyAlignment="1" applyProtection="1">
      <protection locked="0"/>
    </xf>
    <xf numFmtId="44" fontId="8" fillId="0" borderId="8" xfId="1" applyNumberFormat="1" applyFont="1" applyBorder="1" applyAlignment="1" applyProtection="1">
      <alignment horizontal="right"/>
    </xf>
    <xf numFmtId="44" fontId="8" fillId="0" borderId="8" xfId="1" applyNumberFormat="1" applyFont="1" applyBorder="1" applyAlignment="1" applyProtection="1"/>
    <xf numFmtId="0" fontId="5" fillId="0" borderId="5" xfId="0" applyFont="1" applyBorder="1"/>
    <xf numFmtId="0" fontId="5" fillId="0" borderId="6" xfId="0" applyFont="1" applyBorder="1"/>
    <xf numFmtId="0" fontId="6" fillId="0" borderId="6" xfId="0" applyFont="1" applyBorder="1" applyAlignment="1">
      <alignment horizontal="right"/>
    </xf>
    <xf numFmtId="44" fontId="7" fillId="18" borderId="17" xfId="1" applyNumberFormat="1" applyFont="1" applyFill="1" applyBorder="1" applyAlignment="1" applyProtection="1"/>
    <xf numFmtId="0" fontId="5" fillId="0" borderId="32" xfId="0" applyFont="1" applyBorder="1"/>
    <xf numFmtId="0" fontId="5" fillId="0" borderId="0" xfId="0" applyFont="1" applyAlignment="1">
      <alignment horizontal="right" vertical="center"/>
    </xf>
    <xf numFmtId="164" fontId="6" fillId="0" borderId="0" xfId="1" applyNumberFormat="1" applyFont="1" applyBorder="1" applyAlignment="1" applyProtection="1"/>
    <xf numFmtId="44" fontId="5" fillId="0" borderId="19" xfId="2" applyFont="1" applyBorder="1" applyProtection="1"/>
    <xf numFmtId="0" fontId="5" fillId="0" borderId="19" xfId="0" applyFont="1" applyBorder="1"/>
    <xf numFmtId="0" fontId="5" fillId="0" borderId="19" xfId="0" applyFont="1" applyBorder="1" applyAlignment="1">
      <alignment horizontal="right"/>
    </xf>
    <xf numFmtId="44" fontId="5" fillId="0" borderId="32" xfId="2" applyFont="1" applyBorder="1" applyProtection="1"/>
    <xf numFmtId="0" fontId="85" fillId="0" borderId="32" xfId="0" applyFont="1" applyBorder="1"/>
    <xf numFmtId="0" fontId="76" fillId="0" borderId="32" xfId="0" applyFont="1" applyBorder="1" applyAlignment="1">
      <alignment horizontal="right"/>
    </xf>
    <xf numFmtId="0" fontId="6" fillId="0" borderId="32" xfId="0" applyFont="1" applyBorder="1" applyAlignment="1">
      <alignment horizontal="right"/>
    </xf>
    <xf numFmtId="0" fontId="5" fillId="0" borderId="32" xfId="0" applyFont="1" applyBorder="1" applyAlignment="1">
      <alignment horizontal="right"/>
    </xf>
    <xf numFmtId="164" fontId="89" fillId="0" borderId="8" xfId="1" applyNumberFormat="1" applyFont="1" applyBorder="1" applyAlignment="1" applyProtection="1">
      <alignment horizontal="center"/>
    </xf>
    <xf numFmtId="0" fontId="85" fillId="0" borderId="19" xfId="0" applyFont="1" applyBorder="1"/>
    <xf numFmtId="0" fontId="4" fillId="0" borderId="0" xfId="0" applyFont="1" applyAlignment="1">
      <alignment vertical="center" wrapText="1"/>
    </xf>
    <xf numFmtId="0" fontId="5" fillId="0" borderId="9" xfId="0" applyFont="1" applyBorder="1"/>
    <xf numFmtId="0" fontId="97" fillId="0" borderId="2" xfId="0" applyFont="1" applyBorder="1" applyAlignment="1">
      <alignment horizontal="center" vertical="center"/>
    </xf>
    <xf numFmtId="0" fontId="5" fillId="0" borderId="2" xfId="0" applyFont="1" applyBorder="1"/>
    <xf numFmtId="0" fontId="98" fillId="0" borderId="2" xfId="0" applyFont="1" applyBorder="1" applyAlignment="1">
      <alignment horizontal="center" vertical="center"/>
    </xf>
    <xf numFmtId="0" fontId="97" fillId="0" borderId="7" xfId="0" applyFont="1" applyBorder="1" applyAlignment="1">
      <alignment horizontal="center" vertical="center"/>
    </xf>
    <xf numFmtId="0" fontId="97" fillId="0" borderId="8" xfId="0" applyFont="1" applyBorder="1" applyAlignment="1">
      <alignment horizontal="center" vertical="center"/>
    </xf>
    <xf numFmtId="0" fontId="8" fillId="0" borderId="3" xfId="0" applyFont="1" applyBorder="1" applyAlignment="1">
      <alignment horizontal="left" vertical="top" wrapText="1"/>
    </xf>
    <xf numFmtId="0" fontId="4" fillId="0" borderId="8" xfId="0" applyFont="1" applyBorder="1"/>
    <xf numFmtId="44" fontId="8" fillId="18" borderId="8" xfId="2" applyFont="1" applyFill="1" applyBorder="1" applyAlignment="1" applyProtection="1"/>
    <xf numFmtId="44" fontId="8" fillId="18" borderId="8" xfId="1" applyNumberFormat="1" applyFont="1" applyFill="1" applyBorder="1" applyAlignment="1" applyProtection="1"/>
    <xf numFmtId="164" fontId="8" fillId="18" borderId="8" xfId="1" applyNumberFormat="1" applyFont="1" applyFill="1" applyBorder="1" applyAlignment="1" applyProtection="1"/>
    <xf numFmtId="0" fontId="8" fillId="0" borderId="8" xfId="0" applyFont="1" applyBorder="1"/>
    <xf numFmtId="44" fontId="8" fillId="0" borderId="108" xfId="1" applyNumberFormat="1" applyFont="1" applyBorder="1" applyAlignment="1" applyProtection="1">
      <alignment horizontal="right"/>
    </xf>
    <xf numFmtId="44" fontId="8" fillId="0" borderId="111" xfId="1" applyNumberFormat="1" applyFont="1" applyBorder="1" applyAlignment="1" applyProtection="1">
      <alignment horizontal="right"/>
    </xf>
    <xf numFmtId="44" fontId="7" fillId="0" borderId="8" xfId="1" applyNumberFormat="1" applyFont="1" applyBorder="1" applyAlignment="1" applyProtection="1">
      <alignment horizontal="right"/>
    </xf>
    <xf numFmtId="9" fontId="8" fillId="18" borderId="8" xfId="5" applyFont="1" applyFill="1" applyBorder="1" applyAlignment="1" applyProtection="1"/>
    <xf numFmtId="44" fontId="7" fillId="18" borderId="8" xfId="1" applyNumberFormat="1" applyFont="1" applyFill="1" applyBorder="1" applyAlignment="1" applyProtection="1"/>
    <xf numFmtId="0" fontId="5" fillId="0" borderId="6" xfId="0" applyFont="1" applyBorder="1" applyAlignment="1">
      <alignment wrapText="1"/>
    </xf>
    <xf numFmtId="164" fontId="5" fillId="0" borderId="32" xfId="0" applyNumberFormat="1" applyFont="1" applyBorder="1" applyAlignment="1">
      <alignment horizontal="center"/>
    </xf>
    <xf numFmtId="9" fontId="7" fillId="2" borderId="8" xfId="5" applyFont="1" applyFill="1" applyBorder="1" applyAlignment="1" applyProtection="1">
      <protection locked="0"/>
    </xf>
    <xf numFmtId="44" fontId="5" fillId="0" borderId="82" xfId="2" applyFont="1" applyBorder="1" applyProtection="1"/>
    <xf numFmtId="44" fontId="5" fillId="18" borderId="53" xfId="0" applyNumberFormat="1" applyFont="1" applyFill="1" applyBorder="1" applyAlignment="1">
      <alignment horizontal="center"/>
    </xf>
    <xf numFmtId="44" fontId="99" fillId="22" borderId="8" xfId="0" applyNumberFormat="1" applyFont="1" applyFill="1" applyBorder="1" applyAlignment="1">
      <alignment horizontal="left"/>
    </xf>
    <xf numFmtId="10" fontId="6" fillId="22" borderId="8" xfId="5" applyNumberFormat="1" applyFont="1" applyFill="1" applyBorder="1" applyAlignment="1" applyProtection="1">
      <alignment horizontal="center"/>
    </xf>
    <xf numFmtId="165" fontId="6" fillId="22" borderId="8" xfId="5" applyNumberFormat="1" applyFont="1" applyFill="1" applyBorder="1" applyAlignment="1" applyProtection="1">
      <alignment horizontal="center"/>
    </xf>
    <xf numFmtId="0" fontId="6" fillId="27" borderId="19" xfId="0" applyFont="1" applyFill="1" applyBorder="1"/>
    <xf numFmtId="0" fontId="2" fillId="26" borderId="158" xfId="0" applyFont="1" applyFill="1" applyBorder="1" applyAlignment="1">
      <alignment horizontal="center" wrapText="1"/>
    </xf>
    <xf numFmtId="164" fontId="6" fillId="2" borderId="19" xfId="1" applyNumberFormat="1" applyFont="1" applyFill="1" applyBorder="1" applyAlignment="1" applyProtection="1">
      <protection locked="0"/>
    </xf>
    <xf numFmtId="0" fontId="53" fillId="0" borderId="0" xfId="0" applyFont="1" applyAlignment="1">
      <alignment horizontal="center"/>
    </xf>
    <xf numFmtId="0" fontId="29" fillId="0" borderId="0" xfId="0" applyFont="1" applyAlignment="1">
      <alignment horizontal="center"/>
    </xf>
    <xf numFmtId="9" fontId="5" fillId="0" borderId="0" xfId="5" applyFont="1" applyFill="1" applyAlignment="1" applyProtection="1">
      <alignment horizontal="center"/>
    </xf>
    <xf numFmtId="44" fontId="2" fillId="24" borderId="105" xfId="0" applyNumberFormat="1" applyFont="1" applyFill="1" applyBorder="1" applyProtection="1">
      <protection locked="0"/>
    </xf>
    <xf numFmtId="10" fontId="4" fillId="27" borderId="27" xfId="5" applyNumberFormat="1" applyFont="1" applyFill="1" applyBorder="1" applyAlignment="1" applyProtection="1">
      <alignment horizontal="center"/>
    </xf>
    <xf numFmtId="0" fontId="5" fillId="0" borderId="3" xfId="0" applyFont="1" applyBorder="1" applyAlignment="1">
      <alignment horizontal="right" wrapText="1"/>
    </xf>
    <xf numFmtId="0" fontId="5" fillId="0" borderId="42" xfId="0" applyFont="1" applyBorder="1"/>
    <xf numFmtId="0" fontId="5" fillId="0" borderId="82" xfId="0" applyFont="1" applyBorder="1"/>
    <xf numFmtId="0" fontId="5" fillId="0" borderId="82" xfId="0" applyFont="1" applyBorder="1" applyAlignment="1">
      <alignment horizontal="right"/>
    </xf>
    <xf numFmtId="44" fontId="8" fillId="0" borderId="41" xfId="1" applyNumberFormat="1" applyFont="1" applyBorder="1" applyAlignment="1" applyProtection="1">
      <alignment horizontal="right"/>
    </xf>
    <xf numFmtId="0" fontId="5" fillId="0" borderId="130" xfId="0" applyFont="1" applyBorder="1"/>
    <xf numFmtId="0" fontId="5" fillId="0" borderId="117" xfId="0" applyFont="1" applyBorder="1"/>
    <xf numFmtId="0" fontId="0" fillId="0" borderId="0" xfId="0" applyAlignment="1">
      <alignment horizontal="right" wrapText="1"/>
    </xf>
    <xf numFmtId="0" fontId="36" fillId="20" borderId="38" xfId="0" applyFont="1" applyFill="1" applyBorder="1"/>
    <xf numFmtId="44" fontId="1" fillId="18" borderId="66" xfId="2" applyFont="1" applyFill="1" applyBorder="1" applyAlignment="1" applyProtection="1">
      <alignment horizontal="right"/>
    </xf>
    <xf numFmtId="44" fontId="5" fillId="0" borderId="0" xfId="0" applyNumberFormat="1" applyFont="1" applyAlignment="1">
      <alignment horizontal="center"/>
    </xf>
    <xf numFmtId="0" fontId="2" fillId="27" borderId="68" xfId="0" applyFont="1" applyFill="1" applyBorder="1" applyAlignment="1">
      <alignment horizontal="center" wrapText="1"/>
    </xf>
    <xf numFmtId="44" fontId="90" fillId="18" borderId="100" xfId="2" applyFont="1" applyFill="1" applyBorder="1" applyAlignment="1" applyProtection="1">
      <alignment horizontal="right"/>
    </xf>
    <xf numFmtId="0" fontId="2" fillId="0" borderId="69" xfId="0" applyFont="1" applyBorder="1" applyAlignment="1">
      <alignment horizontal="center" wrapText="1"/>
    </xf>
    <xf numFmtId="44" fontId="2" fillId="18" borderId="159" xfId="2" applyFont="1" applyFill="1" applyBorder="1" applyAlignment="1" applyProtection="1">
      <alignment horizontal="right"/>
    </xf>
    <xf numFmtId="44" fontId="4" fillId="18" borderId="156" xfId="0" applyNumberFormat="1" applyFont="1" applyFill="1" applyBorder="1"/>
    <xf numFmtId="167" fontId="1" fillId="11" borderId="66" xfId="2" applyNumberFormat="1" applyFont="1" applyFill="1" applyBorder="1" applyAlignment="1" applyProtection="1">
      <alignment horizontal="right"/>
    </xf>
    <xf numFmtId="167" fontId="2" fillId="11" borderId="123" xfId="2" applyNumberFormat="1" applyFont="1" applyFill="1" applyBorder="1" applyAlignment="1" applyProtection="1">
      <alignment horizontal="right"/>
    </xf>
    <xf numFmtId="0" fontId="4" fillId="0" borderId="65" xfId="0" applyFont="1" applyBorder="1"/>
    <xf numFmtId="0" fontId="4" fillId="0" borderId="100" xfId="0" applyFont="1" applyBorder="1"/>
    <xf numFmtId="0" fontId="4" fillId="0" borderId="67" xfId="0" applyFont="1" applyBorder="1"/>
    <xf numFmtId="0" fontId="0" fillId="0" borderId="3" xfId="0" applyBorder="1" applyAlignment="1">
      <alignment horizontal="left"/>
    </xf>
    <xf numFmtId="0" fontId="45" fillId="0" borderId="0" xfId="0" applyFont="1"/>
    <xf numFmtId="0" fontId="8" fillId="0" borderId="0" xfId="0" applyFont="1" applyAlignment="1">
      <alignment horizontal="right"/>
    </xf>
    <xf numFmtId="0" fontId="91" fillId="0" borderId="0" xfId="0" applyFont="1"/>
    <xf numFmtId="0" fontId="100" fillId="0" borderId="0" xfId="0" applyFont="1" applyAlignment="1">
      <alignment horizontal="center"/>
    </xf>
    <xf numFmtId="0" fontId="100" fillId="0" borderId="0" xfId="0" applyFont="1" applyAlignment="1">
      <alignment horizontal="right"/>
    </xf>
    <xf numFmtId="0" fontId="101" fillId="0" borderId="0" xfId="0" applyFont="1" applyAlignment="1">
      <alignment horizontal="right"/>
    </xf>
    <xf numFmtId="0" fontId="35" fillId="4" borderId="0" xfId="0" applyFont="1" applyFill="1" applyAlignment="1">
      <alignment horizontal="center" wrapText="1"/>
    </xf>
    <xf numFmtId="0" fontId="4" fillId="2" borderId="43" xfId="0" applyFont="1" applyFill="1" applyBorder="1" applyAlignment="1">
      <alignment horizontal="center" vertical="center" wrapText="1"/>
    </xf>
    <xf numFmtId="0" fontId="0" fillId="0" borderId="90" xfId="0" applyBorder="1" applyAlignment="1">
      <alignment horizontal="center" vertical="center" wrapText="1"/>
    </xf>
    <xf numFmtId="0" fontId="0" fillId="0" borderId="90" xfId="0" applyBorder="1"/>
    <xf numFmtId="0" fontId="2" fillId="0" borderId="160" xfId="0" applyFont="1" applyBorder="1" applyAlignment="1">
      <alignment horizontal="center" vertical="center" wrapText="1"/>
    </xf>
    <xf numFmtId="0" fontId="0" fillId="11" borderId="52" xfId="0" applyFill="1" applyBorder="1" applyAlignment="1">
      <alignment horizontal="center"/>
    </xf>
    <xf numFmtId="0" fontId="0" fillId="11" borderId="70" xfId="0" applyFill="1" applyBorder="1" applyAlignment="1">
      <alignment horizontal="center"/>
    </xf>
    <xf numFmtId="0" fontId="0" fillId="11" borderId="49" xfId="0" applyFill="1" applyBorder="1" applyAlignment="1">
      <alignment horizontal="center"/>
    </xf>
    <xf numFmtId="0" fontId="0" fillId="3" borderId="52" xfId="0" applyFill="1" applyBorder="1" applyAlignment="1">
      <alignment horizontal="center" vertical="center" wrapText="1"/>
    </xf>
    <xf numFmtId="0" fontId="0" fillId="3" borderId="70" xfId="0" applyFill="1" applyBorder="1" applyAlignment="1">
      <alignment horizontal="center" vertical="center" wrapText="1"/>
    </xf>
    <xf numFmtId="0" fontId="0" fillId="3" borderId="49" xfId="0" applyFill="1" applyBorder="1" applyAlignment="1">
      <alignment horizontal="center" vertical="center" wrapText="1"/>
    </xf>
    <xf numFmtId="0" fontId="0" fillId="13" borderId="52" xfId="0" applyFill="1" applyBorder="1" applyAlignment="1">
      <alignment horizontal="center" vertical="center" wrapText="1"/>
    </xf>
    <xf numFmtId="0" fontId="0" fillId="13" borderId="70" xfId="0" applyFill="1" applyBorder="1" applyAlignment="1">
      <alignment horizontal="center" vertical="center" wrapText="1"/>
    </xf>
    <xf numFmtId="0" fontId="0" fillId="13" borderId="49" xfId="0" applyFill="1" applyBorder="1" applyAlignment="1">
      <alignment horizontal="center" vertical="center" wrapText="1"/>
    </xf>
    <xf numFmtId="0" fontId="0" fillId="10" borderId="52" xfId="0" applyFill="1" applyBorder="1" applyAlignment="1">
      <alignment horizontal="center"/>
    </xf>
    <xf numFmtId="0" fontId="0" fillId="10" borderId="70" xfId="0" applyFill="1" applyBorder="1" applyAlignment="1">
      <alignment horizontal="center"/>
    </xf>
    <xf numFmtId="0" fontId="0" fillId="10" borderId="49" xfId="0" applyFill="1" applyBorder="1" applyAlignment="1">
      <alignment horizontal="center"/>
    </xf>
    <xf numFmtId="0" fontId="0" fillId="2" borderId="52" xfId="0" applyFill="1" applyBorder="1" applyAlignment="1">
      <alignment horizontal="center" vertical="center" wrapText="1"/>
    </xf>
    <xf numFmtId="0" fontId="0" fillId="2" borderId="70" xfId="0" applyFill="1" applyBorder="1" applyAlignment="1">
      <alignment horizontal="center" vertical="center" wrapText="1"/>
    </xf>
    <xf numFmtId="0" fontId="0" fillId="2" borderId="49" xfId="0" applyFill="1" applyBorder="1" applyAlignment="1">
      <alignment horizontal="center" vertical="center" wrapText="1"/>
    </xf>
    <xf numFmtId="0" fontId="4" fillId="15" borderId="1" xfId="0" applyFont="1" applyFill="1" applyBorder="1" applyAlignment="1">
      <alignment horizontal="center"/>
    </xf>
    <xf numFmtId="0" fontId="0" fillId="15" borderId="1" xfId="0" applyFill="1" applyBorder="1" applyAlignment="1">
      <alignment horizontal="center"/>
    </xf>
    <xf numFmtId="0" fontId="45" fillId="15" borderId="83" xfId="0" applyFont="1" applyFill="1" applyBorder="1" applyAlignment="1">
      <alignment horizontal="center" vertical="center" wrapText="1"/>
    </xf>
    <xf numFmtId="0" fontId="0" fillId="15" borderId="83" xfId="0" applyFill="1" applyBorder="1" applyAlignment="1">
      <alignment horizontal="center" vertical="center" wrapText="1"/>
    </xf>
    <xf numFmtId="0" fontId="0" fillId="15" borderId="1" xfId="0" applyFill="1" applyBorder="1" applyAlignment="1">
      <alignment horizontal="center" vertical="center" wrapText="1"/>
    </xf>
    <xf numFmtId="0" fontId="0" fillId="15" borderId="84" xfId="0" applyFill="1" applyBorder="1" applyAlignment="1">
      <alignment horizontal="center" vertical="center" wrapText="1"/>
    </xf>
    <xf numFmtId="0" fontId="4" fillId="0" borderId="1" xfId="0" applyFont="1" applyBorder="1" applyAlignment="1">
      <alignment horizontal="center" wrapText="1"/>
    </xf>
    <xf numFmtId="0" fontId="4" fillId="2" borderId="1" xfId="0" applyFont="1" applyFill="1" applyBorder="1" applyAlignment="1" applyProtection="1">
      <alignment horizontal="center" wrapText="1"/>
      <protection locked="0"/>
    </xf>
    <xf numFmtId="49" fontId="4" fillId="0" borderId="1" xfId="0" applyNumberFormat="1" applyFont="1" applyBorder="1" applyAlignment="1">
      <alignment horizontal="center" wrapText="1"/>
    </xf>
    <xf numFmtId="0" fontId="36" fillId="12" borderId="82" xfId="0" applyFont="1" applyFill="1" applyBorder="1" applyAlignment="1">
      <alignment horizontal="right"/>
    </xf>
    <xf numFmtId="0" fontId="18" fillId="12" borderId="82" xfId="0" applyFont="1" applyFill="1" applyBorder="1" applyAlignment="1">
      <alignment horizontal="right"/>
    </xf>
    <xf numFmtId="0" fontId="21" fillId="12" borderId="32" xfId="0" applyFont="1" applyFill="1" applyBorder="1" applyAlignment="1">
      <alignment horizontal="center"/>
    </xf>
    <xf numFmtId="0" fontId="7" fillId="12" borderId="32" xfId="0" applyFont="1" applyFill="1" applyBorder="1" applyAlignment="1">
      <alignment horizontal="center"/>
    </xf>
    <xf numFmtId="0" fontId="35" fillId="12" borderId="80" xfId="0" applyFont="1" applyFill="1" applyBorder="1" applyAlignment="1">
      <alignment horizontal="center"/>
    </xf>
    <xf numFmtId="0" fontId="21" fillId="12" borderId="19" xfId="0" applyFont="1" applyFill="1" applyBorder="1" applyAlignment="1">
      <alignment horizontal="center"/>
    </xf>
    <xf numFmtId="0" fontId="4" fillId="0" borderId="84" xfId="0" applyFont="1" applyBorder="1" applyAlignment="1">
      <alignment horizontal="center" wrapText="1"/>
    </xf>
    <xf numFmtId="0" fontId="4" fillId="27" borderId="9" xfId="0" applyFont="1" applyFill="1" applyBorder="1" applyAlignment="1">
      <alignment horizontal="center" vertical="center" wrapText="1"/>
    </xf>
    <xf numFmtId="0" fontId="0" fillId="27" borderId="2" xfId="0" applyFill="1" applyBorder="1"/>
    <xf numFmtId="0" fontId="0" fillId="27" borderId="161" xfId="0" applyFill="1" applyBorder="1"/>
    <xf numFmtId="0" fontId="19" fillId="0" borderId="166" xfId="3" applyFill="1" applyBorder="1" applyAlignment="1" applyProtection="1">
      <alignment horizontal="right" vertical="center"/>
      <protection locked="0"/>
    </xf>
    <xf numFmtId="0" fontId="19" fillId="0" borderId="1" xfId="3" applyFill="1" applyBorder="1" applyAlignment="1" applyProtection="1">
      <alignment horizontal="right" vertical="center"/>
      <protection locked="0"/>
    </xf>
    <xf numFmtId="0" fontId="0" fillId="0" borderId="1" xfId="0" applyBorder="1" applyAlignment="1">
      <alignment horizontal="center" wrapText="1"/>
    </xf>
    <xf numFmtId="0" fontId="4" fillId="0" borderId="83" xfId="0" applyFont="1" applyBorder="1" applyAlignment="1">
      <alignment horizontal="center" wrapText="1"/>
    </xf>
    <xf numFmtId="0" fontId="2" fillId="0" borderId="162" xfId="0" applyFont="1" applyBorder="1" applyAlignment="1">
      <alignment horizontal="center" vertical="center" wrapText="1"/>
    </xf>
    <xf numFmtId="0" fontId="2" fillId="0" borderId="163" xfId="0" applyFont="1" applyBorder="1" applyAlignment="1">
      <alignment horizontal="center" vertical="center" wrapText="1"/>
    </xf>
    <xf numFmtId="0" fontId="2" fillId="0" borderId="164" xfId="0" applyFont="1" applyBorder="1" applyAlignment="1">
      <alignment horizontal="center" vertical="center" wrapText="1"/>
    </xf>
    <xf numFmtId="0" fontId="4" fillId="15" borderId="165" xfId="0" applyFont="1" applyFill="1" applyBorder="1" applyAlignment="1">
      <alignment horizontal="center" vertical="center" wrapText="1"/>
    </xf>
    <xf numFmtId="0" fontId="0" fillId="15" borderId="78" xfId="0" applyFill="1" applyBorder="1" applyAlignment="1">
      <alignment horizontal="center" vertical="center" wrapText="1"/>
    </xf>
    <xf numFmtId="0" fontId="0" fillId="15" borderId="166" xfId="0" applyFill="1" applyBorder="1" applyAlignment="1">
      <alignment horizontal="center" vertical="center" wrapText="1"/>
    </xf>
    <xf numFmtId="0" fontId="0" fillId="15" borderId="167" xfId="0" applyFill="1" applyBorder="1" applyAlignment="1">
      <alignment horizontal="center" vertical="center" wrapText="1"/>
    </xf>
    <xf numFmtId="0" fontId="0" fillId="0" borderId="84" xfId="0" applyBorder="1" applyAlignment="1">
      <alignment horizontal="center" wrapText="1"/>
    </xf>
    <xf numFmtId="0" fontId="46" fillId="0" borderId="1" xfId="0" applyFont="1" applyBorder="1" applyAlignment="1">
      <alignment horizontal="center" wrapText="1"/>
    </xf>
    <xf numFmtId="0" fontId="2" fillId="0" borderId="168" xfId="0" applyFont="1" applyBorder="1" applyAlignment="1">
      <alignment horizontal="center" vertical="center" wrapText="1"/>
    </xf>
    <xf numFmtId="0" fontId="19" fillId="0" borderId="213" xfId="3" applyFill="1" applyBorder="1" applyAlignment="1" applyProtection="1">
      <alignment horizontal="right" vertical="center"/>
      <protection locked="0"/>
    </xf>
    <xf numFmtId="0" fontId="19" fillId="0" borderId="60" xfId="3" applyFill="1" applyBorder="1" applyAlignment="1" applyProtection="1">
      <alignment horizontal="right" vertical="center"/>
      <protection locked="0"/>
    </xf>
    <xf numFmtId="0" fontId="2" fillId="0" borderId="9"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1" fillId="0" borderId="1" xfId="0" applyFont="1" applyBorder="1" applyAlignment="1">
      <alignment horizontal="center" wrapText="1"/>
    </xf>
    <xf numFmtId="0" fontId="10" fillId="0" borderId="169" xfId="0" applyFont="1" applyBorder="1" applyAlignment="1">
      <alignment horizontal="left" vertical="center"/>
    </xf>
    <xf numFmtId="0" fontId="4" fillId="0" borderId="137" xfId="0" applyFont="1" applyBorder="1" applyAlignment="1">
      <alignment horizontal="left" vertical="center"/>
    </xf>
    <xf numFmtId="0" fontId="50" fillId="12" borderId="4" xfId="0" applyFont="1" applyFill="1" applyBorder="1" applyAlignment="1">
      <alignment horizontal="center"/>
    </xf>
    <xf numFmtId="0" fontId="46" fillId="0" borderId="78" xfId="0" applyFont="1" applyBorder="1" applyAlignment="1">
      <alignment horizontal="center" wrapText="1"/>
    </xf>
    <xf numFmtId="0" fontId="36" fillId="12" borderId="6" xfId="0" applyFont="1" applyFill="1" applyBorder="1" applyAlignment="1">
      <alignment horizontal="right"/>
    </xf>
    <xf numFmtId="0" fontId="18" fillId="12" borderId="6" xfId="0" applyFont="1" applyFill="1" applyBorder="1" applyAlignment="1">
      <alignment horizontal="right"/>
    </xf>
    <xf numFmtId="0" fontId="71" fillId="12" borderId="87" xfId="0" applyFont="1" applyFill="1" applyBorder="1" applyAlignment="1">
      <alignment horizontal="center"/>
    </xf>
    <xf numFmtId="49" fontId="4" fillId="0" borderId="84" xfId="0" applyNumberFormat="1" applyFont="1" applyBorder="1" applyAlignment="1">
      <alignment horizontal="center" wrapText="1"/>
    </xf>
    <xf numFmtId="0" fontId="0" fillId="0" borderId="168" xfId="0" applyBorder="1" applyAlignment="1">
      <alignment horizontal="center" vertical="center" wrapText="1"/>
    </xf>
    <xf numFmtId="0" fontId="65" fillId="12" borderId="170" xfId="0" applyFont="1" applyFill="1" applyBorder="1" applyAlignment="1">
      <alignment horizontal="right"/>
    </xf>
    <xf numFmtId="0" fontId="69" fillId="12" borderId="171" xfId="0" applyFont="1" applyFill="1" applyBorder="1" applyAlignment="1">
      <alignment horizontal="right"/>
    </xf>
    <xf numFmtId="0" fontId="69" fillId="12" borderId="172" xfId="0" applyFont="1" applyFill="1" applyBorder="1" applyAlignment="1">
      <alignment horizontal="right"/>
    </xf>
    <xf numFmtId="0" fontId="6" fillId="0" borderId="173" xfId="0" applyFont="1" applyBorder="1" applyAlignment="1">
      <alignment horizontal="center" vertical="center"/>
    </xf>
    <xf numFmtId="0" fontId="6" fillId="0" borderId="174" xfId="0" applyFont="1" applyBorder="1" applyAlignment="1">
      <alignment horizontal="center" vertical="center"/>
    </xf>
    <xf numFmtId="0" fontId="0" fillId="0" borderId="174" xfId="0" applyBorder="1" applyAlignment="1">
      <alignment vertical="center"/>
    </xf>
    <xf numFmtId="0" fontId="0" fillId="0" borderId="175" xfId="0" applyBorder="1" applyAlignment="1">
      <alignment vertical="center"/>
    </xf>
    <xf numFmtId="0" fontId="4" fillId="2" borderId="127" xfId="0" applyFont="1" applyFill="1" applyBorder="1" applyAlignment="1" applyProtection="1">
      <alignment horizontal="left" vertical="center" wrapText="1"/>
      <protection locked="0"/>
    </xf>
    <xf numFmtId="0" fontId="0" fillId="0" borderId="176" xfId="0" applyBorder="1" applyAlignment="1" applyProtection="1">
      <alignment vertical="center" wrapText="1"/>
      <protection locked="0"/>
    </xf>
    <xf numFmtId="0" fontId="4" fillId="2" borderId="170" xfId="0" applyFont="1" applyFill="1" applyBorder="1" applyAlignment="1" applyProtection="1">
      <alignment horizontal="left" vertical="center" wrapText="1"/>
      <protection locked="0"/>
    </xf>
    <xf numFmtId="0" fontId="0" fillId="0" borderId="177" xfId="0" applyBorder="1" applyAlignment="1" applyProtection="1">
      <alignment vertical="center" wrapText="1"/>
      <protection locked="0"/>
    </xf>
    <xf numFmtId="0" fontId="10" fillId="27" borderId="112" xfId="0" applyFont="1" applyFill="1" applyBorder="1" applyAlignment="1">
      <alignment horizontal="center" vertical="center" wrapText="1"/>
    </xf>
    <xf numFmtId="0" fontId="0" fillId="27" borderId="4" xfId="0" applyFill="1" applyBorder="1" applyAlignment="1">
      <alignment horizontal="center" vertical="center" wrapText="1"/>
    </xf>
    <xf numFmtId="0" fontId="0" fillId="27" borderId="113" xfId="0" applyFill="1" applyBorder="1" applyAlignment="1">
      <alignment horizontal="center" vertical="center" wrapText="1"/>
    </xf>
    <xf numFmtId="0" fontId="2" fillId="14" borderId="87" xfId="0" applyFont="1" applyFill="1" applyBorder="1" applyAlignment="1">
      <alignment horizontal="left" vertical="center" wrapText="1"/>
    </xf>
    <xf numFmtId="0" fontId="0" fillId="0" borderId="88" xfId="0" applyBorder="1" applyAlignment="1">
      <alignment vertical="center" wrapText="1"/>
    </xf>
    <xf numFmtId="0" fontId="4" fillId="0" borderId="0" xfId="0" applyFont="1" applyAlignment="1">
      <alignment horizontal="center" wrapText="1"/>
    </xf>
    <xf numFmtId="0" fontId="4" fillId="0" borderId="0" xfId="0" applyFont="1" applyAlignment="1">
      <alignment horizontal="center"/>
    </xf>
    <xf numFmtId="0" fontId="2" fillId="27" borderId="178" xfId="0" applyFont="1" applyFill="1" applyBorder="1" applyAlignment="1">
      <alignment horizontal="center" vertical="center" wrapText="1"/>
    </xf>
    <xf numFmtId="0" fontId="0" fillId="0" borderId="4" xfId="0" applyBorder="1" applyAlignment="1">
      <alignment horizontal="center" wrapText="1"/>
    </xf>
    <xf numFmtId="0" fontId="0" fillId="0" borderId="179" xfId="0" applyBorder="1" applyAlignment="1">
      <alignment horizontal="center" wrapText="1"/>
    </xf>
    <xf numFmtId="0" fontId="0" fillId="0" borderId="178" xfId="0" applyBorder="1" applyAlignment="1">
      <alignment horizontal="center" wrapText="1"/>
    </xf>
    <xf numFmtId="0" fontId="4" fillId="18" borderId="178" xfId="0" applyFont="1" applyFill="1" applyBorder="1" applyAlignment="1">
      <alignment horizontal="center" wrapText="1"/>
    </xf>
    <xf numFmtId="0" fontId="4" fillId="26" borderId="178" xfId="0" applyFont="1" applyFill="1" applyBorder="1" applyAlignment="1">
      <alignment horizontal="center" wrapText="1"/>
    </xf>
    <xf numFmtId="0" fontId="0" fillId="26" borderId="4" xfId="0" applyFill="1" applyBorder="1" applyAlignment="1">
      <alignment horizontal="center" wrapText="1"/>
    </xf>
    <xf numFmtId="0" fontId="0" fillId="26" borderId="179" xfId="0" applyFill="1" applyBorder="1" applyAlignment="1">
      <alignment horizontal="center" wrapText="1"/>
    </xf>
    <xf numFmtId="0" fontId="4" fillId="22" borderId="178" xfId="0" applyFont="1" applyFill="1" applyBorder="1" applyAlignment="1">
      <alignment horizontal="center" wrapText="1"/>
    </xf>
    <xf numFmtId="0" fontId="0" fillId="22" borderId="4" xfId="0" applyFill="1" applyBorder="1" applyAlignment="1">
      <alignment horizontal="center" wrapText="1"/>
    </xf>
    <xf numFmtId="0" fontId="0" fillId="22" borderId="179" xfId="0" applyFill="1" applyBorder="1" applyAlignment="1">
      <alignment horizontal="center" wrapText="1"/>
    </xf>
    <xf numFmtId="0" fontId="0" fillId="0" borderId="180" xfId="0" applyBorder="1" applyAlignment="1">
      <alignment horizontal="center" wrapText="1"/>
    </xf>
    <xf numFmtId="0" fontId="0" fillId="0" borderId="181" xfId="0" applyBorder="1" applyAlignment="1">
      <alignment horizontal="center" wrapText="1"/>
    </xf>
    <xf numFmtId="0" fontId="0" fillId="0" borderId="182" xfId="0" applyBorder="1" applyAlignment="1">
      <alignment horizontal="center" wrapText="1"/>
    </xf>
    <xf numFmtId="0" fontId="4" fillId="2" borderId="178" xfId="0" applyFont="1" applyFill="1" applyBorder="1" applyAlignment="1">
      <alignment horizontal="center"/>
    </xf>
    <xf numFmtId="0" fontId="0" fillId="0" borderId="4" xfId="0" applyBorder="1" applyAlignment="1">
      <alignment horizontal="center"/>
    </xf>
    <xf numFmtId="0" fontId="0" fillId="0" borderId="179" xfId="0" applyBorder="1" applyAlignment="1">
      <alignment horizontal="center"/>
    </xf>
    <xf numFmtId="0" fontId="93" fillId="25" borderId="178" xfId="0" applyFont="1" applyFill="1" applyBorder="1" applyAlignment="1">
      <alignment horizontal="center" wrapText="1"/>
    </xf>
    <xf numFmtId="0" fontId="18" fillId="0" borderId="183" xfId="0" applyFont="1" applyBorder="1" applyProtection="1">
      <protection locked="0"/>
    </xf>
    <xf numFmtId="0" fontId="0" fillId="0" borderId="184" xfId="0" applyBorder="1" applyProtection="1">
      <protection locked="0"/>
    </xf>
    <xf numFmtId="0" fontId="0" fillId="0" borderId="77" xfId="0" applyBorder="1" applyProtection="1">
      <protection locked="0"/>
    </xf>
    <xf numFmtId="0" fontId="10" fillId="0" borderId="185" xfId="0" applyFont="1" applyBorder="1" applyAlignment="1">
      <alignment horizontal="center" wrapText="1"/>
    </xf>
    <xf numFmtId="0" fontId="4" fillId="0" borderId="186" xfId="0" applyFont="1" applyBorder="1" applyAlignment="1">
      <alignment horizontal="center" wrapText="1"/>
    </xf>
    <xf numFmtId="0" fontId="50" fillId="12" borderId="9" xfId="0" applyFont="1" applyFill="1" applyBorder="1" applyAlignment="1">
      <alignment horizontal="right" vertical="center"/>
    </xf>
    <xf numFmtId="0" fontId="0" fillId="0" borderId="2" xfId="0" applyBorder="1" applyAlignment="1">
      <alignment horizontal="right" vertical="center"/>
    </xf>
    <xf numFmtId="0" fontId="0" fillId="0" borderId="7" xfId="0" applyBorder="1" applyAlignment="1">
      <alignment horizontal="right" vertical="center"/>
    </xf>
    <xf numFmtId="0" fontId="7" fillId="3" borderId="0" xfId="0" applyFont="1" applyFill="1" applyAlignment="1">
      <alignment horizontal="center"/>
    </xf>
    <xf numFmtId="0" fontId="0" fillId="0" borderId="0" xfId="0" applyAlignment="1">
      <alignment horizontal="center"/>
    </xf>
    <xf numFmtId="0" fontId="26" fillId="0" borderId="183" xfId="3" applyFont="1" applyBorder="1" applyAlignment="1" applyProtection="1">
      <protection locked="0"/>
    </xf>
    <xf numFmtId="0" fontId="8" fillId="3" borderId="0" xfId="0" applyFont="1" applyFill="1" applyAlignment="1">
      <alignment horizontal="left" wrapText="1"/>
    </xf>
    <xf numFmtId="0" fontId="0" fillId="0" borderId="0" xfId="0" applyAlignment="1">
      <alignment horizontal="left" wrapText="1"/>
    </xf>
    <xf numFmtId="0" fontId="18" fillId="0" borderId="187" xfId="0" applyFont="1" applyBorder="1" applyProtection="1">
      <protection locked="0"/>
    </xf>
    <xf numFmtId="0" fontId="0" fillId="0" borderId="188" xfId="0" applyBorder="1" applyProtection="1">
      <protection locked="0"/>
    </xf>
    <xf numFmtId="0" fontId="0" fillId="0" borderId="189" xfId="0" applyBorder="1" applyProtection="1">
      <protection locked="0"/>
    </xf>
    <xf numFmtId="0" fontId="18" fillId="2" borderId="183" xfId="0" applyFont="1" applyFill="1" applyBorder="1" applyProtection="1">
      <protection locked="0"/>
    </xf>
    <xf numFmtId="0" fontId="10" fillId="15" borderId="190" xfId="0" applyFont="1" applyFill="1" applyBorder="1" applyAlignment="1">
      <alignment horizontal="center"/>
    </xf>
    <xf numFmtId="0" fontId="0" fillId="0" borderId="152" xfId="0" applyBorder="1"/>
    <xf numFmtId="0" fontId="0" fillId="0" borderId="153" xfId="0" applyBorder="1"/>
    <xf numFmtId="0" fontId="18" fillId="0" borderId="191" xfId="0" applyFont="1" applyBorder="1"/>
    <xf numFmtId="0" fontId="0" fillId="0" borderId="145" xfId="0" applyBorder="1"/>
    <xf numFmtId="0" fontId="0" fillId="0" borderId="192" xfId="0" applyBorder="1"/>
    <xf numFmtId="0" fontId="18" fillId="0" borderId="3" xfId="0" applyFont="1" applyBorder="1"/>
    <xf numFmtId="0" fontId="0" fillId="0" borderId="0" xfId="0"/>
    <xf numFmtId="0" fontId="0" fillId="0" borderId="8" xfId="0" applyBorder="1"/>
    <xf numFmtId="0" fontId="36" fillId="12" borderId="102" xfId="0" applyFont="1" applyFill="1" applyBorder="1"/>
    <xf numFmtId="0" fontId="0" fillId="0" borderId="53" xfId="0" applyBorder="1"/>
    <xf numFmtId="0" fontId="0" fillId="0" borderId="55" xfId="0" applyBorder="1"/>
    <xf numFmtId="0" fontId="18" fillId="0" borderId="183" xfId="0" applyFont="1" applyBorder="1"/>
    <xf numFmtId="0" fontId="0" fillId="0" borderId="184" xfId="0" applyBorder="1"/>
    <xf numFmtId="0" fontId="0" fillId="0" borderId="77" xfId="0" applyBorder="1"/>
    <xf numFmtId="0" fontId="18" fillId="27" borderId="183" xfId="0" applyFont="1" applyFill="1" applyBorder="1" applyProtection="1">
      <protection locked="0"/>
    </xf>
    <xf numFmtId="0" fontId="0" fillId="27" borderId="184" xfId="0" applyFill="1" applyBorder="1" applyProtection="1">
      <protection locked="0"/>
    </xf>
    <xf numFmtId="0" fontId="0" fillId="27" borderId="77" xfId="0" applyFill="1" applyBorder="1" applyProtection="1">
      <protection locked="0"/>
    </xf>
    <xf numFmtId="0" fontId="8" fillId="15" borderId="112" xfId="0" applyFont="1" applyFill="1" applyBorder="1" applyAlignment="1">
      <alignment vertical="center" wrapText="1"/>
    </xf>
    <xf numFmtId="0" fontId="0" fillId="0" borderId="4" xfId="0" applyBorder="1" applyAlignment="1">
      <alignment wrapText="1"/>
    </xf>
    <xf numFmtId="0" fontId="0" fillId="0" borderId="113" xfId="0" applyBorder="1" applyAlignment="1">
      <alignment wrapText="1"/>
    </xf>
    <xf numFmtId="0" fontId="8" fillId="26" borderId="112" xfId="0" applyFont="1" applyFill="1" applyBorder="1" applyAlignment="1">
      <alignment horizontal="left" vertical="center" wrapText="1"/>
    </xf>
    <xf numFmtId="0" fontId="0" fillId="0" borderId="4" xfId="0" applyBorder="1" applyAlignment="1">
      <alignment horizontal="left" wrapText="1"/>
    </xf>
    <xf numFmtId="0" fontId="38" fillId="12" borderId="193" xfId="0" applyFont="1" applyFill="1" applyBorder="1" applyAlignment="1">
      <alignment horizontal="left" vertical="center"/>
    </xf>
    <xf numFmtId="0" fontId="0" fillId="0" borderId="71" xfId="0" applyBorder="1" applyAlignment="1">
      <alignment vertical="center"/>
    </xf>
    <xf numFmtId="0" fontId="102" fillId="0" borderId="6" xfId="0" applyFont="1" applyBorder="1" applyAlignment="1">
      <alignment horizontal="center" wrapText="1"/>
    </xf>
    <xf numFmtId="0" fontId="0" fillId="0" borderId="6" xfId="0" applyBorder="1" applyAlignment="1">
      <alignment horizontal="center" wrapText="1"/>
    </xf>
    <xf numFmtId="0" fontId="0" fillId="0" borderId="0" xfId="0" applyAlignment="1">
      <alignment horizontal="center" wrapText="1"/>
    </xf>
    <xf numFmtId="0" fontId="38" fillId="12" borderId="9" xfId="0" applyFont="1" applyFill="1"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7" fillId="0" borderId="9" xfId="0" applyFont="1" applyBorder="1" applyAlignment="1">
      <alignment horizontal="left"/>
    </xf>
    <xf numFmtId="0" fontId="0" fillId="0" borderId="2" xfId="0" applyBorder="1" applyAlignment="1">
      <alignment horizontal="left"/>
    </xf>
    <xf numFmtId="0" fontId="0" fillId="0" borderId="7" xfId="0" applyBorder="1" applyAlignment="1">
      <alignment horizontal="left"/>
    </xf>
    <xf numFmtId="0" fontId="2" fillId="0" borderId="194" xfId="0" applyFont="1" applyBorder="1" applyAlignment="1">
      <alignment horizontal="center" wrapText="1"/>
    </xf>
    <xf numFmtId="0" fontId="0" fillId="0" borderId="195" xfId="0" applyBorder="1" applyAlignment="1">
      <alignment horizontal="center" wrapText="1"/>
    </xf>
    <xf numFmtId="0" fontId="5" fillId="0" borderId="3" xfId="0" applyFont="1" applyBorder="1" applyAlignment="1">
      <alignment horizontal="right" wrapText="1"/>
    </xf>
    <xf numFmtId="0" fontId="0" fillId="0" borderId="0" xfId="0" applyAlignment="1">
      <alignment wrapText="1"/>
    </xf>
    <xf numFmtId="0" fontId="5" fillId="27" borderId="0" xfId="0" applyFont="1" applyFill="1" applyAlignment="1">
      <alignment horizontal="right"/>
    </xf>
    <xf numFmtId="0" fontId="5" fillId="0" borderId="0" xfId="0" applyFont="1"/>
    <xf numFmtId="0" fontId="7" fillId="0" borderId="0" xfId="0" applyFont="1" applyAlignment="1">
      <alignment horizontal="center"/>
    </xf>
    <xf numFmtId="0" fontId="7" fillId="0" borderId="8" xfId="0" applyFont="1" applyBorder="1" applyAlignment="1">
      <alignment horizontal="center"/>
    </xf>
    <xf numFmtId="0" fontId="8" fillId="15" borderId="112" xfId="0" applyFont="1" applyFill="1" applyBorder="1" applyAlignment="1">
      <alignment horizontal="left" vertical="top" wrapText="1"/>
    </xf>
    <xf numFmtId="0" fontId="8" fillId="15" borderId="4" xfId="0" applyFont="1" applyFill="1" applyBorder="1" applyAlignment="1">
      <alignment horizontal="left" vertical="top" wrapText="1"/>
    </xf>
    <xf numFmtId="0" fontId="4" fillId="0" borderId="4" xfId="0" applyFont="1" applyBorder="1" applyAlignment="1">
      <alignment vertical="top" wrapText="1"/>
    </xf>
    <xf numFmtId="0" fontId="10" fillId="26" borderId="158" xfId="0" applyFont="1" applyFill="1" applyBorder="1" applyAlignment="1">
      <alignment horizontal="left"/>
    </xf>
    <xf numFmtId="0" fontId="10" fillId="26" borderId="53" xfId="0" applyFont="1" applyFill="1" applyBorder="1" applyAlignment="1">
      <alignment horizontal="left"/>
    </xf>
    <xf numFmtId="0" fontId="10" fillId="26" borderId="196" xfId="0" applyFont="1" applyFill="1" applyBorder="1" applyAlignment="1">
      <alignment horizontal="left"/>
    </xf>
    <xf numFmtId="0" fontId="103" fillId="0" borderId="158" xfId="0" applyFont="1" applyBorder="1" applyAlignment="1">
      <alignment horizontal="center" vertical="center" wrapText="1"/>
    </xf>
    <xf numFmtId="0" fontId="104" fillId="0" borderId="53" xfId="0" applyFont="1" applyBorder="1" applyAlignment="1">
      <alignment horizontal="center" vertical="center" wrapText="1"/>
    </xf>
    <xf numFmtId="0" fontId="104" fillId="0" borderId="197" xfId="0" applyFont="1" applyBorder="1" applyAlignment="1">
      <alignment horizontal="center" vertical="center" wrapText="1"/>
    </xf>
    <xf numFmtId="0" fontId="7" fillId="0" borderId="24" xfId="0" applyFont="1" applyBorder="1" applyAlignment="1">
      <alignment horizontal="right" vertical="center" wrapText="1"/>
    </xf>
    <xf numFmtId="0" fontId="0" fillId="0" borderId="32" xfId="0" applyBorder="1" applyAlignment="1">
      <alignment horizontal="right" vertical="center" wrapText="1"/>
    </xf>
    <xf numFmtId="164" fontId="6" fillId="28" borderId="198" xfId="1" applyNumberFormat="1" applyFont="1" applyFill="1" applyBorder="1" applyAlignment="1" applyProtection="1">
      <alignment horizontal="right" wrapText="1"/>
    </xf>
    <xf numFmtId="0" fontId="4" fillId="28" borderId="199" xfId="0" applyFont="1" applyFill="1" applyBorder="1" applyAlignment="1">
      <alignment horizontal="right" wrapText="1"/>
    </xf>
    <xf numFmtId="0" fontId="4" fillId="28" borderId="200" xfId="0" applyFont="1" applyFill="1" applyBorder="1" applyAlignment="1">
      <alignment horizontal="right" wrapText="1"/>
    </xf>
    <xf numFmtId="0" fontId="6" fillId="18" borderId="112" xfId="0" applyFont="1" applyFill="1" applyBorder="1" applyAlignment="1">
      <alignment horizontal="center" vertical="center" wrapText="1"/>
    </xf>
    <xf numFmtId="0" fontId="0" fillId="0" borderId="4" xfId="0" applyBorder="1" applyAlignment="1">
      <alignment vertical="center" wrapText="1"/>
    </xf>
    <xf numFmtId="0" fontId="0" fillId="0" borderId="113" xfId="0" applyBorder="1" applyAlignment="1">
      <alignment vertical="center" wrapText="1"/>
    </xf>
    <xf numFmtId="0" fontId="7" fillId="26" borderId="31" xfId="0" applyFont="1" applyFill="1" applyBorder="1" applyAlignment="1">
      <alignment horizontal="center"/>
    </xf>
    <xf numFmtId="0" fontId="0" fillId="26" borderId="82" xfId="0" applyFill="1" applyBorder="1"/>
    <xf numFmtId="0" fontId="0" fillId="26" borderId="32" xfId="0" applyFill="1" applyBorder="1"/>
    <xf numFmtId="0" fontId="0" fillId="26" borderId="26" xfId="0" applyFill="1" applyBorder="1"/>
    <xf numFmtId="0" fontId="29" fillId="26" borderId="105" xfId="0" applyFont="1" applyFill="1" applyBorder="1" applyAlignment="1">
      <alignment vertical="top" wrapText="1"/>
    </xf>
    <xf numFmtId="0" fontId="0" fillId="0" borderId="32" xfId="0" applyBorder="1"/>
    <xf numFmtId="0" fontId="0" fillId="0" borderId="111" xfId="0" applyBorder="1"/>
    <xf numFmtId="164" fontId="53" fillId="15" borderId="73" xfId="1" applyNumberFormat="1" applyFont="1" applyFill="1" applyBorder="1" applyAlignment="1" applyProtection="1">
      <alignment horizontal="center" wrapText="1"/>
    </xf>
    <xf numFmtId="164" fontId="53" fillId="15" borderId="201" xfId="1" applyNumberFormat="1" applyFont="1" applyFill="1" applyBorder="1" applyAlignment="1" applyProtection="1">
      <alignment horizontal="center" wrapText="1"/>
    </xf>
    <xf numFmtId="164" fontId="53" fillId="15" borderId="202" xfId="1" applyNumberFormat="1" applyFont="1" applyFill="1" applyBorder="1" applyAlignment="1" applyProtection="1">
      <alignment horizontal="center" wrapText="1"/>
    </xf>
    <xf numFmtId="164" fontId="53" fillId="15" borderId="9" xfId="1" applyNumberFormat="1" applyFont="1" applyFill="1" applyBorder="1" applyAlignment="1" applyProtection="1">
      <alignment horizontal="center" wrapText="1"/>
    </xf>
    <xf numFmtId="0" fontId="52" fillId="0" borderId="2" xfId="0" applyFont="1" applyBorder="1"/>
    <xf numFmtId="0" fontId="52" fillId="0" borderId="7" xfId="0" applyFont="1" applyBorder="1"/>
    <xf numFmtId="164" fontId="7" fillId="26" borderId="39" xfId="1" applyNumberFormat="1" applyFont="1" applyFill="1" applyBorder="1" applyAlignment="1" applyProtection="1">
      <alignment horizontal="left" wrapText="1"/>
    </xf>
    <xf numFmtId="164" fontId="7" fillId="26" borderId="19" xfId="1" applyNumberFormat="1" applyFont="1" applyFill="1" applyBorder="1" applyAlignment="1" applyProtection="1">
      <alignment horizontal="left" wrapText="1"/>
    </xf>
    <xf numFmtId="164" fontId="7" fillId="26" borderId="108" xfId="1" applyNumberFormat="1" applyFont="1" applyFill="1" applyBorder="1" applyAlignment="1" applyProtection="1">
      <alignment horizontal="left" wrapText="1"/>
    </xf>
    <xf numFmtId="164" fontId="7" fillId="15" borderId="5" xfId="1" applyNumberFormat="1" applyFont="1" applyFill="1" applyBorder="1" applyAlignment="1" applyProtection="1">
      <alignment horizontal="left" wrapText="1"/>
    </xf>
    <xf numFmtId="0" fontId="0" fillId="0" borderId="6" xfId="0" applyBorder="1" applyAlignment="1">
      <alignment horizontal="left" wrapText="1"/>
    </xf>
    <xf numFmtId="0" fontId="0" fillId="0" borderId="17" xfId="0" applyBorder="1" applyAlignment="1">
      <alignment horizontal="left" wrapText="1"/>
    </xf>
    <xf numFmtId="0" fontId="105" fillId="25" borderId="110" xfId="0" applyFont="1" applyFill="1" applyBorder="1" applyAlignment="1" applyProtection="1">
      <alignment horizontal="center"/>
      <protection locked="0"/>
    </xf>
    <xf numFmtId="0" fontId="105" fillId="25" borderId="109" xfId="0" applyFont="1" applyFill="1" applyBorder="1" applyAlignment="1" applyProtection="1">
      <alignment horizontal="center"/>
      <protection locked="0"/>
    </xf>
    <xf numFmtId="0" fontId="7" fillId="0" borderId="25" xfId="0" applyFont="1" applyBorder="1" applyAlignment="1">
      <alignment horizontal="right"/>
    </xf>
    <xf numFmtId="0" fontId="7" fillId="0" borderId="27" xfId="0" applyFont="1" applyBorder="1" applyAlignment="1">
      <alignment horizontal="right"/>
    </xf>
    <xf numFmtId="0" fontId="0" fillId="0" borderId="27" xfId="0" applyBorder="1"/>
    <xf numFmtId="0" fontId="0" fillId="0" borderId="26" xfId="0" applyBorder="1" applyAlignment="1">
      <alignment horizontal="right" vertical="center" wrapText="1"/>
    </xf>
    <xf numFmtId="164" fontId="7" fillId="0" borderId="24" xfId="1" applyNumberFormat="1" applyFont="1" applyFill="1" applyBorder="1" applyAlignment="1" applyProtection="1">
      <alignment horizontal="right" vertical="center" wrapText="1"/>
    </xf>
    <xf numFmtId="0" fontId="105" fillId="25" borderId="25" xfId="0" applyFont="1" applyFill="1" applyBorder="1" applyAlignment="1" applyProtection="1">
      <alignment horizontal="center"/>
      <protection locked="0"/>
    </xf>
    <xf numFmtId="0" fontId="105" fillId="25" borderId="27" xfId="0" applyFont="1" applyFill="1" applyBorder="1" applyAlignment="1" applyProtection="1">
      <alignment horizontal="center"/>
      <protection locked="0"/>
    </xf>
    <xf numFmtId="0" fontId="105" fillId="25" borderId="65" xfId="0" applyFont="1" applyFill="1" applyBorder="1" applyAlignment="1" applyProtection="1">
      <alignment horizontal="center"/>
      <protection locked="0"/>
    </xf>
    <xf numFmtId="0" fontId="5" fillId="0" borderId="105" xfId="0" applyFont="1" applyBorder="1" applyAlignment="1">
      <alignment horizontal="right"/>
    </xf>
    <xf numFmtId="0" fontId="5" fillId="0" borderId="32" xfId="0" applyFont="1" applyBorder="1" applyAlignment="1">
      <alignment horizontal="right"/>
    </xf>
    <xf numFmtId="0" fontId="6" fillId="26" borderId="112" xfId="0" applyFont="1" applyFill="1" applyBorder="1" applyAlignment="1">
      <alignment horizontal="left" vertical="center" wrapText="1"/>
    </xf>
    <xf numFmtId="0" fontId="0" fillId="26" borderId="4" xfId="0" applyFill="1" applyBorder="1" applyAlignment="1">
      <alignment horizontal="left" vertical="center" wrapText="1"/>
    </xf>
    <xf numFmtId="0" fontId="0" fillId="26" borderId="4" xfId="0" applyFill="1" applyBorder="1"/>
    <xf numFmtId="0" fontId="0" fillId="26" borderId="113" xfId="0" applyFill="1" applyBorder="1"/>
    <xf numFmtId="0" fontId="7" fillId="26" borderId="9" xfId="0" applyFont="1" applyFill="1" applyBorder="1"/>
    <xf numFmtId="0" fontId="7" fillId="26" borderId="2" xfId="0" applyFont="1" applyFill="1" applyBorder="1"/>
    <xf numFmtId="0" fontId="2" fillId="26" borderId="7" xfId="0" applyFont="1" applyFill="1" applyBorder="1"/>
    <xf numFmtId="0" fontId="106" fillId="25" borderId="112" xfId="0" applyFont="1" applyFill="1" applyBorder="1" applyAlignment="1" applyProtection="1">
      <alignment horizontal="center" vertical="center"/>
      <protection locked="0"/>
    </xf>
    <xf numFmtId="0" fontId="106" fillId="25" borderId="4" xfId="0" applyFont="1" applyFill="1" applyBorder="1" applyAlignment="1" applyProtection="1">
      <alignment horizontal="center" vertical="center"/>
      <protection locked="0"/>
    </xf>
    <xf numFmtId="0" fontId="106" fillId="25" borderId="113" xfId="0" applyFont="1" applyFill="1" applyBorder="1" applyAlignment="1" applyProtection="1">
      <alignment horizontal="center" vertical="center"/>
      <protection locked="0"/>
    </xf>
    <xf numFmtId="0" fontId="6" fillId="0" borderId="114" xfId="0" applyFont="1" applyBorder="1" applyAlignment="1">
      <alignment horizontal="right"/>
    </xf>
    <xf numFmtId="0" fontId="0" fillId="0" borderId="66" xfId="0" applyBorder="1" applyAlignment="1">
      <alignment horizontal="right"/>
    </xf>
    <xf numFmtId="0" fontId="5" fillId="0" borderId="66" xfId="0" applyFont="1" applyBorder="1"/>
    <xf numFmtId="0" fontId="6" fillId="0" borderId="66" xfId="0" applyFont="1" applyBorder="1" applyAlignment="1">
      <alignment horizontal="right"/>
    </xf>
    <xf numFmtId="0" fontId="5" fillId="0" borderId="0" xfId="0" applyFont="1" applyAlignment="1">
      <alignment horizontal="right" wrapText="1"/>
    </xf>
    <xf numFmtId="0" fontId="5" fillId="0" borderId="0" xfId="0" applyFont="1" applyAlignment="1">
      <alignment wrapText="1"/>
    </xf>
    <xf numFmtId="0" fontId="5" fillId="0" borderId="39" xfId="0" applyFont="1" applyBorder="1" applyAlignment="1">
      <alignment horizontal="right" wrapText="1"/>
    </xf>
    <xf numFmtId="0" fontId="5" fillId="0" borderId="19" xfId="0" applyFont="1" applyBorder="1" applyAlignment="1">
      <alignment horizontal="right" wrapText="1"/>
    </xf>
    <xf numFmtId="0" fontId="5" fillId="0" borderId="19" xfId="0" applyFont="1" applyBorder="1"/>
    <xf numFmtId="0" fontId="76" fillId="0" borderId="39" xfId="0" applyFont="1" applyBorder="1" applyAlignment="1">
      <alignment horizontal="right" wrapText="1"/>
    </xf>
    <xf numFmtId="0" fontId="76" fillId="0" borderId="19" xfId="0" applyFont="1" applyBorder="1" applyAlignment="1">
      <alignment horizontal="right" wrapText="1"/>
    </xf>
    <xf numFmtId="0" fontId="76" fillId="0" borderId="19" xfId="0" applyFont="1" applyBorder="1"/>
    <xf numFmtId="0" fontId="107" fillId="0" borderId="3" xfId="0" applyFont="1" applyBorder="1" applyAlignment="1">
      <alignment horizontal="right"/>
    </xf>
    <xf numFmtId="0" fontId="107" fillId="0" borderId="0" xfId="0" applyFont="1" applyAlignment="1">
      <alignment horizontal="right"/>
    </xf>
    <xf numFmtId="0" fontId="108" fillId="0" borderId="0" xfId="0" applyFont="1"/>
    <xf numFmtId="0" fontId="108" fillId="0" borderId="8" xfId="0" applyFont="1" applyBorder="1"/>
    <xf numFmtId="0" fontId="5" fillId="0" borderId="105" xfId="0" applyFont="1" applyBorder="1" applyAlignment="1">
      <alignment horizontal="right" wrapText="1"/>
    </xf>
    <xf numFmtId="0" fontId="0" fillId="0" borderId="32" xfId="0" applyBorder="1" applyAlignment="1">
      <alignment horizontal="right" wrapText="1"/>
    </xf>
    <xf numFmtId="0" fontId="76" fillId="0" borderId="105" xfId="0" applyFont="1" applyBorder="1" applyAlignment="1">
      <alignment horizontal="right" wrapText="1"/>
    </xf>
    <xf numFmtId="0" fontId="76" fillId="0" borderId="32" xfId="0" applyFont="1" applyBorder="1" applyAlignment="1">
      <alignment horizontal="right" wrapText="1"/>
    </xf>
    <xf numFmtId="0" fontId="76" fillId="0" borderId="32" xfId="0" applyFont="1" applyBorder="1"/>
    <xf numFmtId="0" fontId="5" fillId="0" borderId="0" xfId="0" applyFont="1" applyAlignment="1">
      <alignment horizontal="right"/>
    </xf>
    <xf numFmtId="44" fontId="1" fillId="11" borderId="31" xfId="2" applyFont="1" applyFill="1" applyBorder="1" applyAlignment="1" applyProtection="1">
      <alignment horizontal="right"/>
    </xf>
    <xf numFmtId="44" fontId="1" fillId="11" borderId="32" xfId="2" applyFont="1" applyFill="1" applyBorder="1" applyAlignment="1" applyProtection="1">
      <alignment horizontal="right"/>
    </xf>
    <xf numFmtId="0" fontId="4" fillId="27" borderId="39" xfId="0" applyFont="1" applyFill="1" applyBorder="1"/>
    <xf numFmtId="0" fontId="0" fillId="27" borderId="48" xfId="0" applyFill="1" applyBorder="1"/>
    <xf numFmtId="0" fontId="4" fillId="0" borderId="104" xfId="0" applyFont="1" applyBorder="1"/>
    <xf numFmtId="0" fontId="0" fillId="0" borderId="85" xfId="0" applyBorder="1"/>
    <xf numFmtId="167" fontId="1" fillId="11" borderId="116" xfId="2" applyNumberFormat="1" applyFont="1" applyFill="1" applyBorder="1" applyAlignment="1" applyProtection="1">
      <alignment horizontal="right"/>
    </xf>
    <xf numFmtId="167" fontId="1" fillId="11" borderId="80" xfId="2" applyNumberFormat="1" applyFont="1" applyFill="1" applyBorder="1" applyAlignment="1" applyProtection="1">
      <alignment horizontal="right"/>
    </xf>
    <xf numFmtId="0" fontId="59" fillId="15" borderId="178" xfId="0" applyFont="1" applyFill="1" applyBorder="1" applyAlignment="1">
      <alignment horizontal="center"/>
    </xf>
    <xf numFmtId="0" fontId="76" fillId="0" borderId="4" xfId="0" applyFont="1" applyBorder="1" applyAlignment="1">
      <alignment horizontal="center"/>
    </xf>
    <xf numFmtId="0" fontId="76" fillId="0" borderId="113" xfId="0" applyFont="1" applyBorder="1" applyAlignment="1">
      <alignment horizontal="center"/>
    </xf>
    <xf numFmtId="0" fontId="0" fillId="0" borderId="68" xfId="0" applyBorder="1"/>
    <xf numFmtId="0" fontId="0" fillId="0" borderId="69" xfId="0" applyBorder="1"/>
    <xf numFmtId="0" fontId="4" fillId="0" borderId="117" xfId="0" applyFont="1" applyBorder="1"/>
    <xf numFmtId="0" fontId="0" fillId="0" borderId="108" xfId="0" applyBorder="1"/>
    <xf numFmtId="0" fontId="4" fillId="0" borderId="31" xfId="0" applyFont="1" applyBorder="1"/>
    <xf numFmtId="0" fontId="4" fillId="0" borderId="116" xfId="0" applyFont="1" applyBorder="1"/>
    <xf numFmtId="0" fontId="0" fillId="0" borderId="81" xfId="0" applyBorder="1"/>
    <xf numFmtId="167" fontId="1" fillId="11" borderId="31" xfId="2" applyNumberFormat="1" applyFont="1" applyFill="1" applyBorder="1" applyAlignment="1" applyProtection="1">
      <alignment horizontal="right"/>
    </xf>
    <xf numFmtId="167" fontId="1" fillId="11" borderId="32" xfId="2" applyNumberFormat="1" applyFont="1" applyFill="1" applyBorder="1" applyAlignment="1" applyProtection="1">
      <alignment horizontal="right"/>
    </xf>
    <xf numFmtId="44" fontId="1" fillId="11" borderId="203" xfId="2" applyFont="1" applyFill="1" applyBorder="1" applyAlignment="1" applyProtection="1">
      <alignment horizontal="right"/>
    </xf>
    <xf numFmtId="44" fontId="0" fillId="0" borderId="2" xfId="2" applyFont="1" applyBorder="1" applyAlignment="1" applyProtection="1">
      <alignment horizontal="right"/>
    </xf>
    <xf numFmtId="44" fontId="0" fillId="0" borderId="111" xfId="2" applyFont="1" applyBorder="1" applyAlignment="1" applyProtection="1">
      <alignment horizontal="right"/>
    </xf>
    <xf numFmtId="0" fontId="4" fillId="0" borderId="204" xfId="0" applyFont="1" applyBorder="1" applyAlignment="1">
      <alignment horizontal="center" vertical="center" wrapText="1"/>
    </xf>
    <xf numFmtId="0" fontId="4" fillId="0" borderId="106" xfId="0" applyFont="1" applyBorder="1"/>
    <xf numFmtId="167" fontId="4" fillId="0" borderId="106" xfId="2" applyNumberFormat="1" applyFont="1" applyFill="1" applyBorder="1" applyAlignment="1" applyProtection="1">
      <alignment horizontal="right"/>
    </xf>
    <xf numFmtId="167" fontId="1" fillId="0" borderId="106" xfId="2" applyNumberFormat="1" applyFont="1" applyFill="1" applyBorder="1" applyAlignment="1" applyProtection="1"/>
    <xf numFmtId="0" fontId="4" fillId="0" borderId="105" xfId="0" applyFont="1" applyBorder="1"/>
    <xf numFmtId="0" fontId="0" fillId="0" borderId="26" xfId="0" applyBorder="1"/>
    <xf numFmtId="0" fontId="6" fillId="15" borderId="9" xfId="0" applyFont="1" applyFill="1" applyBorder="1" applyAlignment="1">
      <alignment horizontal="center" vertical="center"/>
    </xf>
    <xf numFmtId="0" fontId="6" fillId="15" borderId="2" xfId="0" applyFont="1" applyFill="1" applyBorder="1" applyAlignment="1">
      <alignment horizontal="center" vertical="center"/>
    </xf>
    <xf numFmtId="0" fontId="0" fillId="0" borderId="2" xfId="0" applyBorder="1" applyAlignment="1">
      <alignment vertical="center"/>
    </xf>
    <xf numFmtId="0" fontId="0" fillId="0" borderId="7" xfId="0" applyBorder="1" applyAlignment="1">
      <alignment vertical="center"/>
    </xf>
    <xf numFmtId="0" fontId="28" fillId="15" borderId="9" xfId="0" applyFont="1" applyFill="1" applyBorder="1" applyAlignment="1">
      <alignment horizontal="center" wrapText="1"/>
    </xf>
    <xf numFmtId="0" fontId="0" fillId="0" borderId="7" xfId="0" applyBorder="1" applyAlignment="1">
      <alignment wrapText="1"/>
    </xf>
    <xf numFmtId="0" fontId="0" fillId="0" borderId="5" xfId="0" applyBorder="1" applyAlignment="1">
      <alignment wrapText="1"/>
    </xf>
    <xf numFmtId="0" fontId="0" fillId="0" borderId="17" xfId="0" applyBorder="1" applyAlignment="1">
      <alignment wrapText="1"/>
    </xf>
    <xf numFmtId="0" fontId="28" fillId="15" borderId="9" xfId="0" applyFont="1" applyFill="1" applyBorder="1" applyAlignment="1">
      <alignment horizontal="center" vertical="center" wrapText="1"/>
    </xf>
    <xf numFmtId="0" fontId="0" fillId="0" borderId="7" xfId="0" applyBorder="1" applyAlignment="1">
      <alignment vertical="center" wrapText="1"/>
    </xf>
    <xf numFmtId="0" fontId="0" fillId="0" borderId="5" xfId="0" applyBorder="1" applyAlignment="1">
      <alignment vertical="center" wrapText="1"/>
    </xf>
    <xf numFmtId="0" fontId="0" fillId="0" borderId="17" xfId="0" applyBorder="1" applyAlignment="1">
      <alignment vertical="center" wrapText="1"/>
    </xf>
    <xf numFmtId="0" fontId="2" fillId="0" borderId="25" xfId="0" applyFont="1" applyBorder="1" applyAlignment="1">
      <alignment horizontal="left"/>
    </xf>
    <xf numFmtId="0" fontId="2" fillId="0" borderId="31" xfId="0" applyFont="1" applyBorder="1" applyAlignment="1">
      <alignment horizontal="left"/>
    </xf>
    <xf numFmtId="9" fontId="1" fillId="11" borderId="31" xfId="5" applyFont="1" applyFill="1" applyBorder="1" applyAlignment="1" applyProtection="1">
      <alignment horizontal="center"/>
    </xf>
    <xf numFmtId="0" fontId="0" fillId="0" borderId="26" xfId="0" applyBorder="1" applyAlignment="1">
      <alignment horizontal="center"/>
    </xf>
    <xf numFmtId="9" fontId="55" fillId="11" borderId="116" xfId="5" applyFont="1" applyFill="1" applyBorder="1" applyAlignment="1" applyProtection="1">
      <alignment horizontal="center"/>
    </xf>
    <xf numFmtId="0" fontId="0" fillId="0" borderId="81" xfId="0" applyBorder="1" applyAlignment="1">
      <alignment horizontal="center"/>
    </xf>
    <xf numFmtId="0" fontId="2" fillId="0" borderId="205" xfId="0" applyFont="1" applyBorder="1" applyAlignment="1">
      <alignment horizontal="center"/>
    </xf>
    <xf numFmtId="0" fontId="2" fillId="0" borderId="37" xfId="0" applyFont="1" applyBorder="1" applyAlignment="1">
      <alignment horizontal="center"/>
    </xf>
    <xf numFmtId="0" fontId="4" fillId="0" borderId="25" xfId="0" applyFont="1" applyBorder="1" applyAlignment="1">
      <alignment horizontal="center" vertical="center" wrapText="1"/>
    </xf>
    <xf numFmtId="0" fontId="4" fillId="0" borderId="27" xfId="0" applyFont="1" applyBorder="1"/>
    <xf numFmtId="9" fontId="4" fillId="0" borderId="27" xfId="5" applyFont="1" applyFill="1" applyBorder="1" applyAlignment="1" applyProtection="1">
      <alignment horizontal="right"/>
    </xf>
    <xf numFmtId="9" fontId="1" fillId="0" borderId="27" xfId="5" applyFont="1" applyFill="1" applyBorder="1" applyAlignment="1" applyProtection="1"/>
    <xf numFmtId="9" fontId="1" fillId="11" borderId="27" xfId="5" applyFont="1" applyFill="1" applyBorder="1" applyAlignment="1" applyProtection="1">
      <alignment horizontal="right"/>
    </xf>
    <xf numFmtId="9" fontId="0" fillId="0" borderId="65" xfId="5" applyFont="1" applyBorder="1" applyAlignment="1" applyProtection="1">
      <alignment horizontal="right"/>
    </xf>
    <xf numFmtId="0" fontId="4" fillId="0" borderId="25" xfId="0" applyFont="1" applyBorder="1" applyAlignment="1">
      <alignment horizontal="left"/>
    </xf>
    <xf numFmtId="0" fontId="0" fillId="0" borderId="27" xfId="0" applyBorder="1" applyAlignment="1">
      <alignment horizontal="left"/>
    </xf>
    <xf numFmtId="0" fontId="4" fillId="0" borderId="114" xfId="0" applyFont="1" applyBorder="1" applyAlignment="1">
      <alignment horizontal="left"/>
    </xf>
    <xf numFmtId="0" fontId="0" fillId="0" borderId="66" xfId="0" applyBorder="1" applyAlignment="1">
      <alignment horizontal="left"/>
    </xf>
    <xf numFmtId="0" fontId="2" fillId="0" borderId="25" xfId="0" applyFont="1" applyBorder="1" applyAlignment="1">
      <alignment horizontal="center" vertical="center" wrapText="1"/>
    </xf>
    <xf numFmtId="0" fontId="0" fillId="0" borderId="27" xfId="0" applyBorder="1" applyAlignment="1">
      <alignment horizontal="center" vertical="center" wrapText="1"/>
    </xf>
    <xf numFmtId="167" fontId="0" fillId="0" borderId="106" xfId="2" applyNumberFormat="1" applyFont="1" applyFill="1" applyBorder="1" applyAlignment="1" applyProtection="1"/>
    <xf numFmtId="167" fontId="1" fillId="11" borderId="106" xfId="5" applyNumberFormat="1" applyFont="1" applyFill="1" applyBorder="1" applyAlignment="1" applyProtection="1">
      <alignment horizontal="right"/>
    </xf>
    <xf numFmtId="9" fontId="0" fillId="0" borderId="206" xfId="5" applyFont="1" applyBorder="1" applyAlignment="1" applyProtection="1">
      <alignment horizontal="right"/>
    </xf>
    <xf numFmtId="44" fontId="4" fillId="0" borderId="27" xfId="2" applyFont="1" applyFill="1" applyBorder="1" applyAlignment="1" applyProtection="1">
      <alignment horizontal="right"/>
    </xf>
    <xf numFmtId="44" fontId="1" fillId="18" borderId="27" xfId="2" applyFont="1" applyFill="1" applyBorder="1" applyAlignment="1" applyProtection="1">
      <alignment horizontal="right"/>
    </xf>
    <xf numFmtId="0" fontId="0" fillId="0" borderId="65" xfId="0" applyBorder="1" applyAlignment="1">
      <alignment horizontal="right"/>
    </xf>
    <xf numFmtId="164" fontId="4" fillId="0" borderId="27" xfId="1" applyNumberFormat="1" applyFont="1" applyFill="1" applyBorder="1" applyAlignment="1" applyProtection="1">
      <alignment horizontal="right"/>
    </xf>
    <xf numFmtId="164" fontId="0" fillId="0" borderId="27" xfId="1" applyNumberFormat="1" applyFont="1" applyBorder="1" applyAlignment="1" applyProtection="1"/>
    <xf numFmtId="167" fontId="4" fillId="0" borderId="27" xfId="2" applyNumberFormat="1" applyFont="1" applyFill="1" applyBorder="1" applyAlignment="1" applyProtection="1">
      <alignment horizontal="right"/>
    </xf>
    <xf numFmtId="167" fontId="0" fillId="0" borderId="27" xfId="0" applyNumberFormat="1" applyBorder="1"/>
    <xf numFmtId="44" fontId="4" fillId="0" borderId="31" xfId="2" applyFont="1" applyFill="1" applyBorder="1" applyAlignment="1" applyProtection="1">
      <alignment horizontal="right"/>
    </xf>
    <xf numFmtId="44" fontId="4" fillId="0" borderId="26" xfId="2" applyFont="1" applyFill="1" applyBorder="1" applyAlignment="1" applyProtection="1">
      <alignment horizontal="right"/>
    </xf>
    <xf numFmtId="0" fontId="109" fillId="25" borderId="27" xfId="0" applyFont="1" applyFill="1" applyBorder="1" applyAlignment="1" applyProtection="1">
      <alignment horizontal="center" vertical="center" wrapText="1"/>
      <protection locked="0"/>
    </xf>
    <xf numFmtId="0" fontId="110" fillId="25" borderId="27" xfId="0" applyFont="1" applyFill="1" applyBorder="1" applyAlignment="1" applyProtection="1">
      <alignment horizontal="center" vertical="center" wrapText="1"/>
      <protection locked="0"/>
    </xf>
    <xf numFmtId="0" fontId="2" fillId="11" borderId="27" xfId="0" applyFont="1" applyFill="1" applyBorder="1" applyAlignment="1">
      <alignment horizontal="center" vertical="center" wrapText="1" shrinkToFit="1"/>
    </xf>
    <xf numFmtId="0" fontId="0" fillId="0" borderId="65" xfId="0" applyBorder="1"/>
    <xf numFmtId="0" fontId="7" fillId="0" borderId="3" xfId="0" applyFont="1" applyBorder="1" applyAlignment="1">
      <alignment horizontal="center"/>
    </xf>
    <xf numFmtId="0" fontId="50" fillId="4" borderId="9" xfId="0" applyFont="1" applyFill="1" applyBorder="1" applyAlignment="1">
      <alignment horizontal="center"/>
    </xf>
    <xf numFmtId="0" fontId="50" fillId="4" borderId="7" xfId="0" applyFont="1" applyFill="1" applyBorder="1" applyAlignment="1">
      <alignment horizontal="center"/>
    </xf>
    <xf numFmtId="0" fontId="6" fillId="0" borderId="9" xfId="0" applyFont="1" applyBorder="1" applyAlignment="1">
      <alignment horizontal="center"/>
    </xf>
    <xf numFmtId="0" fontId="6" fillId="0" borderId="7" xfId="0" applyFont="1" applyBorder="1" applyAlignment="1">
      <alignment horizontal="center"/>
    </xf>
    <xf numFmtId="0" fontId="2" fillId="3" borderId="3" xfId="0" applyFont="1" applyFill="1" applyBorder="1" applyAlignment="1">
      <alignment horizontal="center"/>
    </xf>
    <xf numFmtId="0" fontId="2" fillId="3" borderId="8" xfId="0" applyFont="1" applyFill="1" applyBorder="1" applyAlignment="1">
      <alignment horizontal="center"/>
    </xf>
    <xf numFmtId="0" fontId="0" fillId="0" borderId="27" xfId="0" applyBorder="1" applyAlignment="1">
      <alignment horizontal="right"/>
    </xf>
    <xf numFmtId="43" fontId="4" fillId="0" borderId="27" xfId="1" applyFont="1" applyFill="1" applyBorder="1" applyAlignment="1" applyProtection="1">
      <alignment horizontal="right"/>
    </xf>
    <xf numFmtId="43" fontId="0" fillId="0" borderId="27" xfId="1" applyFont="1" applyBorder="1" applyAlignment="1" applyProtection="1">
      <alignment horizontal="right"/>
    </xf>
    <xf numFmtId="9" fontId="0" fillId="0" borderId="27" xfId="5" applyFont="1" applyBorder="1" applyAlignment="1" applyProtection="1">
      <alignment horizontal="right"/>
    </xf>
    <xf numFmtId="44" fontId="4" fillId="0" borderId="66" xfId="2" applyFont="1" applyFill="1" applyBorder="1" applyAlignment="1" applyProtection="1">
      <alignment horizontal="right"/>
    </xf>
    <xf numFmtId="43" fontId="1" fillId="11" borderId="27" xfId="1" applyFont="1" applyFill="1" applyBorder="1" applyAlignment="1" applyProtection="1">
      <alignment horizontal="right"/>
    </xf>
    <xf numFmtId="43" fontId="0" fillId="0" borderId="65" xfId="1" applyFont="1" applyBorder="1" applyAlignment="1" applyProtection="1">
      <alignment horizontal="right"/>
    </xf>
    <xf numFmtId="0" fontId="6" fillId="15" borderId="38" xfId="0" applyFont="1" applyFill="1" applyBorder="1" applyAlignment="1">
      <alignment horizontal="center"/>
    </xf>
    <xf numFmtId="0" fontId="5" fillId="0" borderId="37" xfId="0" applyFont="1" applyBorder="1" applyAlignment="1">
      <alignment horizontal="center"/>
    </xf>
    <xf numFmtId="0" fontId="0" fillId="0" borderId="207" xfId="0" applyBorder="1"/>
    <xf numFmtId="0" fontId="2" fillId="0" borderId="25" xfId="0" applyFont="1" applyBorder="1" applyAlignment="1">
      <alignment horizontal="center"/>
    </xf>
    <xf numFmtId="0" fontId="0" fillId="0" borderId="65" xfId="0" applyBorder="1" applyAlignment="1">
      <alignment horizontal="center" vertical="center" wrapText="1" shrinkToFit="1"/>
    </xf>
    <xf numFmtId="0" fontId="13" fillId="15" borderId="38" xfId="0" applyFont="1" applyFill="1" applyBorder="1" applyAlignment="1">
      <alignment horizontal="center" vertical="center"/>
    </xf>
    <xf numFmtId="0" fontId="13" fillId="15" borderId="37" xfId="0" applyFont="1" applyFill="1" applyBorder="1" applyAlignment="1">
      <alignment horizontal="center" vertical="center"/>
    </xf>
    <xf numFmtId="0" fontId="2" fillId="15" borderId="37" xfId="0" applyFont="1" applyFill="1" applyBorder="1" applyAlignment="1">
      <alignment horizontal="center" vertical="center"/>
    </xf>
    <xf numFmtId="0" fontId="2" fillId="0" borderId="207" xfId="0" applyFont="1" applyBorder="1" applyAlignment="1">
      <alignment horizontal="center" vertical="center"/>
    </xf>
    <xf numFmtId="0" fontId="2" fillId="0" borderId="104" xfId="0" applyFont="1" applyBorder="1" applyAlignment="1">
      <alignment horizontal="center"/>
    </xf>
    <xf numFmtId="0" fontId="2" fillId="0" borderId="85" xfId="0" applyFont="1" applyBorder="1" applyAlignment="1">
      <alignment horizontal="center"/>
    </xf>
    <xf numFmtId="0" fontId="4" fillId="0" borderId="105" xfId="0" applyFont="1" applyBorder="1" applyAlignment="1">
      <alignment horizontal="left"/>
    </xf>
    <xf numFmtId="0" fontId="4" fillId="0" borderId="26" xfId="0" applyFont="1" applyBorder="1" applyAlignment="1">
      <alignment horizontal="left"/>
    </xf>
    <xf numFmtId="44" fontId="1" fillId="18" borderId="66" xfId="2" applyFont="1" applyFill="1" applyBorder="1" applyAlignment="1" applyProtection="1">
      <alignment horizontal="right"/>
    </xf>
    <xf numFmtId="0" fontId="0" fillId="0" borderId="67" xfId="0" applyBorder="1" applyAlignment="1">
      <alignment horizontal="right"/>
    </xf>
    <xf numFmtId="0" fontId="0" fillId="0" borderId="40" xfId="0" applyBorder="1"/>
    <xf numFmtId="0" fontId="0" fillId="0" borderId="82" xfId="0" applyBorder="1"/>
    <xf numFmtId="0" fontId="2" fillId="0" borderId="80" xfId="0" applyFont="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4" fillId="0" borderId="3" xfId="0" applyFont="1" applyBorder="1"/>
    <xf numFmtId="0" fontId="4" fillId="27" borderId="105" xfId="0" applyFont="1" applyFill="1" applyBorder="1"/>
    <xf numFmtId="0" fontId="0" fillId="27" borderId="26" xfId="0" applyFill="1" applyBorder="1"/>
    <xf numFmtId="0" fontId="2" fillId="0" borderId="104" xfId="0" applyFont="1" applyBorder="1" applyAlignment="1">
      <alignment horizontal="right"/>
    </xf>
    <xf numFmtId="0" fontId="2" fillId="0" borderId="85" xfId="0" applyFont="1" applyBorder="1" applyAlignment="1">
      <alignment horizontal="right"/>
    </xf>
    <xf numFmtId="0" fontId="0" fillId="0" borderId="105" xfId="0" applyBorder="1"/>
    <xf numFmtId="0" fontId="2" fillId="0" borderId="27" xfId="0" applyFont="1" applyBorder="1" applyAlignment="1">
      <alignment horizontal="left"/>
    </xf>
    <xf numFmtId="0" fontId="6" fillId="15" borderId="112" xfId="0" applyFont="1" applyFill="1" applyBorder="1" applyAlignment="1">
      <alignment horizontal="center"/>
    </xf>
    <xf numFmtId="0" fontId="6" fillId="0" borderId="4" xfId="0" applyFont="1" applyBorder="1" applyAlignment="1">
      <alignment horizontal="center"/>
    </xf>
    <xf numFmtId="0" fontId="0" fillId="0" borderId="4" xfId="0" applyBorder="1"/>
    <xf numFmtId="0" fontId="6" fillId="15" borderId="37" xfId="0" applyFont="1" applyFill="1" applyBorder="1" applyAlignment="1">
      <alignment horizontal="center"/>
    </xf>
    <xf numFmtId="0" fontId="2" fillId="0" borderId="105" xfId="0" applyFont="1" applyBorder="1" applyAlignment="1">
      <alignment horizontal="left"/>
    </xf>
    <xf numFmtId="0" fontId="2" fillId="0" borderId="26" xfId="0" applyFont="1" applyBorder="1" applyAlignment="1">
      <alignment horizontal="left"/>
    </xf>
    <xf numFmtId="0" fontId="6" fillId="0" borderId="37" xfId="0" applyFont="1" applyBorder="1" applyAlignment="1">
      <alignment horizontal="center"/>
    </xf>
    <xf numFmtId="0" fontId="4" fillId="0" borderId="105" xfId="0" applyFont="1" applyBorder="1" applyAlignment="1">
      <alignment horizontal="center"/>
    </xf>
    <xf numFmtId="0" fontId="4" fillId="0" borderId="26" xfId="0" applyFont="1" applyBorder="1" applyAlignment="1">
      <alignment horizontal="center"/>
    </xf>
    <xf numFmtId="0" fontId="4" fillId="0" borderId="104" xfId="0" applyFont="1" applyBorder="1" applyAlignment="1">
      <alignment horizontal="center"/>
    </xf>
    <xf numFmtId="0" fontId="4" fillId="0" borderId="85" xfId="0" applyFont="1" applyBorder="1" applyAlignment="1">
      <alignment horizontal="center"/>
    </xf>
    <xf numFmtId="0" fontId="59" fillId="15" borderId="38" xfId="0" applyFont="1" applyFill="1" applyBorder="1" applyAlignment="1">
      <alignment horizontal="center"/>
    </xf>
    <xf numFmtId="0" fontId="59" fillId="15" borderId="37" xfId="0" applyFont="1" applyFill="1" applyBorder="1" applyAlignment="1">
      <alignment horizontal="center"/>
    </xf>
    <xf numFmtId="0" fontId="59" fillId="15" borderId="207" xfId="0" applyFont="1" applyFill="1" applyBorder="1" applyAlignment="1">
      <alignment horizontal="center"/>
    </xf>
    <xf numFmtId="0" fontId="4" fillId="0" borderId="104" xfId="0" applyFont="1" applyBorder="1" applyAlignment="1">
      <alignment horizontal="left"/>
    </xf>
    <xf numFmtId="0" fontId="4" fillId="0" borderId="85" xfId="0" applyFont="1" applyBorder="1" applyAlignment="1">
      <alignment horizontal="left"/>
    </xf>
    <xf numFmtId="44" fontId="1" fillId="11" borderId="117" xfId="2" applyFont="1" applyFill="1" applyBorder="1" applyAlignment="1" applyProtection="1">
      <alignment horizontal="right"/>
    </xf>
    <xf numFmtId="44" fontId="0" fillId="0" borderId="19" xfId="2" applyFont="1" applyBorder="1" applyAlignment="1" applyProtection="1">
      <alignment horizontal="right"/>
    </xf>
    <xf numFmtId="44" fontId="1" fillId="11" borderId="116" xfId="2" applyFont="1" applyFill="1" applyBorder="1" applyAlignment="1" applyProtection="1">
      <alignment horizontal="right"/>
    </xf>
    <xf numFmtId="44" fontId="0" fillId="0" borderId="80" xfId="2" applyFont="1" applyBorder="1" applyAlignment="1" applyProtection="1">
      <alignment horizontal="right"/>
    </xf>
    <xf numFmtId="44" fontId="1" fillId="11" borderId="19" xfId="2" applyFont="1" applyFill="1" applyBorder="1" applyAlignment="1" applyProtection="1">
      <alignment horizontal="right"/>
    </xf>
    <xf numFmtId="0" fontId="2" fillId="0" borderId="112" xfId="0" applyFont="1" applyBorder="1" applyAlignment="1">
      <alignment horizontal="left"/>
    </xf>
    <xf numFmtId="0" fontId="2" fillId="0" borderId="208" xfId="0" applyFont="1" applyBorder="1" applyAlignment="1">
      <alignment horizontal="left"/>
    </xf>
    <xf numFmtId="0" fontId="3" fillId="0" borderId="2" xfId="0" applyFont="1" applyBorder="1" applyAlignment="1">
      <alignment wrapText="1"/>
    </xf>
    <xf numFmtId="0" fontId="0" fillId="0" borderId="7" xfId="0" applyBorder="1"/>
    <xf numFmtId="0" fontId="2" fillId="0" borderId="68" xfId="0" applyFont="1" applyBorder="1" applyAlignment="1">
      <alignment horizontal="center"/>
    </xf>
    <xf numFmtId="0" fontId="0" fillId="0" borderId="69" xfId="0" applyBorder="1" applyAlignment="1">
      <alignment horizontal="center"/>
    </xf>
    <xf numFmtId="0" fontId="0" fillId="0" borderId="111" xfId="0" applyBorder="1" applyAlignment="1">
      <alignment horizontal="center"/>
    </xf>
    <xf numFmtId="167" fontId="4" fillId="18" borderId="31" xfId="0" applyNumberFormat="1" applyFont="1" applyFill="1" applyBorder="1"/>
    <xf numFmtId="167" fontId="4" fillId="18" borderId="26" xfId="0" applyNumberFormat="1" applyFont="1" applyFill="1" applyBorder="1"/>
    <xf numFmtId="9" fontId="4" fillId="0" borderId="25" xfId="0" applyNumberFormat="1" applyFont="1" applyBorder="1" applyAlignment="1">
      <alignment horizontal="left" vertical="center" wrapText="1"/>
    </xf>
    <xf numFmtId="0" fontId="4" fillId="0" borderId="27" xfId="0" applyFont="1" applyBorder="1" applyAlignment="1">
      <alignment horizontal="left"/>
    </xf>
    <xf numFmtId="0" fontId="4" fillId="0" borderId="114" xfId="0" applyFont="1" applyBorder="1" applyAlignment="1">
      <alignment horizontal="center" vertical="center" wrapText="1"/>
    </xf>
    <xf numFmtId="0" fontId="4" fillId="0" borderId="66" xfId="0" applyFont="1" applyBorder="1"/>
    <xf numFmtId="167" fontId="4" fillId="18" borderId="116" xfId="0" applyNumberFormat="1" applyFont="1" applyFill="1" applyBorder="1"/>
    <xf numFmtId="167" fontId="4" fillId="18" borderId="85" xfId="0" applyNumberFormat="1" applyFont="1" applyFill="1" applyBorder="1"/>
    <xf numFmtId="0" fontId="8" fillId="26" borderId="9" xfId="0" applyFont="1" applyFill="1" applyBorder="1" applyAlignment="1">
      <alignment vertical="center" wrapText="1"/>
    </xf>
    <xf numFmtId="0" fontId="0" fillId="26" borderId="2" xfId="0" applyFill="1" applyBorder="1" applyAlignment="1">
      <alignment vertical="center" wrapText="1"/>
    </xf>
    <xf numFmtId="0" fontId="0" fillId="26" borderId="2" xfId="0" applyFill="1" applyBorder="1" applyAlignment="1">
      <alignment wrapText="1"/>
    </xf>
    <xf numFmtId="0" fontId="0" fillId="26" borderId="7" xfId="0" applyFill="1" applyBorder="1" applyAlignment="1">
      <alignment wrapText="1"/>
    </xf>
    <xf numFmtId="0" fontId="0" fillId="0" borderId="6" xfId="0" applyBorder="1" applyAlignment="1">
      <alignment wrapText="1"/>
    </xf>
    <xf numFmtId="0" fontId="2" fillId="0" borderId="109" xfId="0" applyFont="1" applyBorder="1"/>
    <xf numFmtId="0" fontId="2" fillId="0" borderId="68" xfId="0" applyFont="1" applyBorder="1"/>
    <xf numFmtId="0" fontId="13" fillId="26" borderId="112" xfId="0" applyFont="1" applyFill="1" applyBorder="1" applyAlignment="1">
      <alignment horizontal="center" vertical="center" wrapText="1"/>
    </xf>
    <xf numFmtId="0" fontId="0" fillId="26" borderId="4" xfId="0" applyFill="1" applyBorder="1" applyAlignment="1">
      <alignment horizontal="center" vertical="center" wrapText="1"/>
    </xf>
    <xf numFmtId="0" fontId="0" fillId="0" borderId="113" xfId="0" applyBorder="1" applyAlignment="1">
      <alignment vertical="center"/>
    </xf>
    <xf numFmtId="0" fontId="2" fillId="0" borderId="209" xfId="0" applyFont="1" applyBorder="1" applyAlignment="1">
      <alignment horizontal="center"/>
    </xf>
    <xf numFmtId="0" fontId="2" fillId="26" borderId="9" xfId="0" applyFont="1" applyFill="1" applyBorder="1" applyAlignment="1">
      <alignment horizontal="center" vertical="center" wrapText="1"/>
    </xf>
    <xf numFmtId="0" fontId="2" fillId="26" borderId="161" xfId="0" applyFont="1" applyFill="1" applyBorder="1" applyAlignment="1">
      <alignment horizontal="center" vertical="center" wrapText="1"/>
    </xf>
    <xf numFmtId="0" fontId="109" fillId="25" borderId="201" xfId="0" applyFont="1" applyFill="1" applyBorder="1" applyAlignment="1" applyProtection="1">
      <alignment horizontal="center" vertical="center" wrapText="1"/>
      <protection locked="0"/>
    </xf>
    <xf numFmtId="0" fontId="110" fillId="25" borderId="202" xfId="0" applyFont="1" applyFill="1" applyBorder="1" applyAlignment="1" applyProtection="1">
      <alignment horizontal="center" vertical="center" wrapText="1"/>
      <protection locked="0"/>
    </xf>
    <xf numFmtId="9" fontId="4" fillId="0" borderId="46" xfId="0" applyNumberFormat="1" applyFont="1" applyBorder="1" applyAlignment="1">
      <alignment horizontal="left" vertical="center" wrapText="1"/>
    </xf>
    <xf numFmtId="0" fontId="4" fillId="0" borderId="49" xfId="0" applyFont="1" applyBorder="1" applyAlignment="1">
      <alignment horizontal="left"/>
    </xf>
    <xf numFmtId="0" fontId="13" fillId="15" borderId="207" xfId="0" applyFont="1" applyFill="1" applyBorder="1" applyAlignment="1">
      <alignment horizontal="center" vertical="center"/>
    </xf>
    <xf numFmtId="9" fontId="2" fillId="0" borderId="0" xfId="5" applyFont="1" applyFill="1" applyBorder="1" applyAlignment="1" applyProtection="1">
      <alignment horizontal="right" vertical="top"/>
    </xf>
    <xf numFmtId="0" fontId="0" fillId="0" borderId="8" xfId="0" applyBorder="1" applyAlignment="1">
      <alignment vertical="top"/>
    </xf>
    <xf numFmtId="0" fontId="7" fillId="27" borderId="3" xfId="0" applyFont="1" applyFill="1" applyBorder="1" applyAlignment="1">
      <alignment horizontal="right"/>
    </xf>
    <xf numFmtId="0" fontId="0" fillId="27" borderId="0" xfId="0" applyFill="1"/>
    <xf numFmtId="0" fontId="7" fillId="26" borderId="112" xfId="0" applyFont="1" applyFill="1" applyBorder="1" applyAlignment="1">
      <alignment vertical="top" wrapText="1"/>
    </xf>
    <xf numFmtId="0" fontId="6" fillId="26" borderId="9" xfId="0" applyFont="1" applyFill="1" applyBorder="1" applyAlignment="1">
      <alignment horizontal="center" vertical="center" wrapText="1"/>
    </xf>
    <xf numFmtId="0" fontId="5" fillId="26" borderId="2" xfId="0" applyFont="1" applyFill="1" applyBorder="1" applyAlignment="1">
      <alignment horizontal="center" vertical="center" wrapText="1"/>
    </xf>
    <xf numFmtId="0" fontId="5" fillId="26" borderId="7" xfId="0" applyFont="1" applyFill="1" applyBorder="1" applyAlignment="1">
      <alignment horizontal="center" vertical="center" wrapText="1"/>
    </xf>
    <xf numFmtId="0" fontId="0" fillId="0" borderId="3" xfId="0"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6" xfId="0" applyBorder="1" applyAlignment="1">
      <alignment vertical="center" wrapText="1"/>
    </xf>
    <xf numFmtId="0" fontId="7" fillId="27" borderId="0" xfId="0" applyFont="1" applyFill="1" applyAlignment="1">
      <alignment horizontal="left" wrapText="1"/>
    </xf>
    <xf numFmtId="0" fontId="29" fillId="0" borderId="0" xfId="0" applyFont="1" applyAlignment="1">
      <alignment horizontal="center" shrinkToFit="1"/>
    </xf>
    <xf numFmtId="0" fontId="2" fillId="0" borderId="6" xfId="0" applyFont="1" applyBorder="1" applyAlignment="1">
      <alignment horizontal="center"/>
    </xf>
    <xf numFmtId="0" fontId="2" fillId="0" borderId="17" xfId="0" applyFont="1" applyBorder="1" applyAlignment="1">
      <alignment horizontal="center"/>
    </xf>
    <xf numFmtId="0" fontId="16"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7" fillId="0" borderId="37" xfId="0" applyFont="1" applyBorder="1" applyAlignment="1">
      <alignment horizontal="center" vertical="center" wrapText="1"/>
    </xf>
    <xf numFmtId="0" fontId="0" fillId="0" borderId="2" xfId="0" applyBorder="1" applyAlignment="1">
      <alignment wrapText="1"/>
    </xf>
    <xf numFmtId="0" fontId="10" fillId="26" borderId="3" xfId="0" applyFont="1" applyFill="1" applyBorder="1" applyAlignment="1">
      <alignment horizontal="left" vertical="center" wrapText="1"/>
    </xf>
    <xf numFmtId="0" fontId="18" fillId="26" borderId="0" xfId="0" applyFont="1" applyFill="1" applyAlignment="1">
      <alignment horizontal="left" vertical="center" wrapText="1"/>
    </xf>
    <xf numFmtId="0" fontId="18" fillId="0" borderId="0" xfId="0" applyFont="1" applyAlignment="1">
      <alignment horizontal="left" wrapText="1"/>
    </xf>
    <xf numFmtId="0" fontId="18" fillId="0" borderId="8" xfId="0" applyFont="1" applyBorder="1" applyAlignment="1">
      <alignment horizontal="left" wrapText="1"/>
    </xf>
    <xf numFmtId="0" fontId="97" fillId="0" borderId="0" xfId="0" applyFont="1" applyAlignment="1">
      <alignment horizontal="center" vertical="center" wrapText="1"/>
    </xf>
    <xf numFmtId="0" fontId="18" fillId="26" borderId="9" xfId="0" applyFont="1" applyFill="1" applyBorder="1" applyAlignment="1">
      <alignment vertical="top" wrapText="1"/>
    </xf>
    <xf numFmtId="0" fontId="0" fillId="0" borderId="2" xfId="0" applyBorder="1"/>
    <xf numFmtId="0" fontId="0" fillId="0" borderId="3" xfId="0" applyBorder="1"/>
    <xf numFmtId="0" fontId="0" fillId="0" borderId="5" xfId="0" applyBorder="1"/>
    <xf numFmtId="0" fontId="0" fillId="0" borderId="6" xfId="0" applyBorder="1"/>
    <xf numFmtId="0" fontId="0" fillId="0" borderId="17" xfId="0" applyBorder="1"/>
    <xf numFmtId="0" fontId="18" fillId="15" borderId="9" xfId="0" applyFont="1" applyFill="1" applyBorder="1" applyAlignment="1">
      <alignment horizontal="left" vertical="top" wrapText="1"/>
    </xf>
    <xf numFmtId="0" fontId="18" fillId="0" borderId="2" xfId="0" applyFont="1" applyBorder="1" applyAlignment="1">
      <alignment vertical="top" wrapText="1"/>
    </xf>
    <xf numFmtId="0" fontId="18" fillId="0" borderId="7" xfId="0" applyFont="1" applyBorder="1" applyAlignment="1">
      <alignment vertical="top" wrapText="1"/>
    </xf>
    <xf numFmtId="0" fontId="18" fillId="0" borderId="3" xfId="0" applyFont="1" applyBorder="1" applyAlignment="1">
      <alignment vertical="top" wrapText="1"/>
    </xf>
    <xf numFmtId="0" fontId="18" fillId="0" borderId="0" xfId="0" applyFont="1" applyAlignment="1">
      <alignment vertical="top" wrapText="1"/>
    </xf>
    <xf numFmtId="0" fontId="18" fillId="0" borderId="8" xfId="0" applyFont="1" applyBorder="1" applyAlignment="1">
      <alignment vertical="top" wrapText="1"/>
    </xf>
    <xf numFmtId="0" fontId="18" fillId="0" borderId="5" xfId="0" applyFont="1" applyBorder="1" applyAlignment="1">
      <alignment vertical="top" wrapText="1"/>
    </xf>
    <xf numFmtId="0" fontId="18" fillId="0" borderId="6" xfId="0" applyFont="1" applyBorder="1" applyAlignment="1">
      <alignment vertical="top" wrapText="1"/>
    </xf>
    <xf numFmtId="0" fontId="18" fillId="0" borderId="17" xfId="0" applyFont="1" applyBorder="1" applyAlignment="1">
      <alignment vertical="top" wrapText="1"/>
    </xf>
    <xf numFmtId="0" fontId="7" fillId="0" borderId="112" xfId="0" applyFont="1" applyBorder="1" applyAlignment="1">
      <alignment horizontal="center"/>
    </xf>
    <xf numFmtId="0" fontId="7" fillId="0" borderId="113" xfId="0" applyFont="1" applyBorder="1" applyAlignment="1">
      <alignment horizontal="center"/>
    </xf>
    <xf numFmtId="0" fontId="7" fillId="0" borderId="4" xfId="0" applyFont="1" applyBorder="1" applyAlignment="1">
      <alignment horizontal="center"/>
    </xf>
    <xf numFmtId="0" fontId="2" fillId="26" borderId="112" xfId="0" applyFont="1" applyFill="1" applyBorder="1" applyAlignment="1">
      <alignment horizontal="center" vertical="center"/>
    </xf>
    <xf numFmtId="0" fontId="2" fillId="26" borderId="113" xfId="0" applyFont="1" applyFill="1" applyBorder="1" applyAlignment="1">
      <alignment horizontal="center" vertical="center"/>
    </xf>
    <xf numFmtId="0" fontId="7" fillId="22" borderId="112" xfId="0" applyFont="1" applyFill="1" applyBorder="1" applyAlignment="1">
      <alignment horizontal="center" wrapText="1"/>
    </xf>
    <xf numFmtId="0" fontId="0" fillId="22" borderId="4" xfId="0" applyFill="1" applyBorder="1" applyAlignment="1">
      <alignment wrapText="1"/>
    </xf>
    <xf numFmtId="0" fontId="0" fillId="22" borderId="113" xfId="0" applyFill="1" applyBorder="1" applyAlignment="1">
      <alignment wrapText="1"/>
    </xf>
    <xf numFmtId="0" fontId="6" fillId="22" borderId="112" xfId="0" applyFont="1" applyFill="1" applyBorder="1" applyAlignment="1">
      <alignment horizontal="center" vertical="center" wrapText="1"/>
    </xf>
    <xf numFmtId="0" fontId="5" fillId="22" borderId="4" xfId="0" applyFont="1" applyFill="1" applyBorder="1" applyAlignment="1">
      <alignment vertical="center" wrapText="1"/>
    </xf>
    <xf numFmtId="0" fontId="5" fillId="22" borderId="113" xfId="0" applyFont="1" applyFill="1" applyBorder="1" applyAlignment="1">
      <alignment vertical="center" wrapText="1"/>
    </xf>
    <xf numFmtId="0" fontId="6" fillId="26" borderId="112" xfId="0" applyFont="1" applyFill="1" applyBorder="1" applyAlignment="1">
      <alignment horizontal="center" vertical="center"/>
    </xf>
    <xf numFmtId="0" fontId="6" fillId="26" borderId="113" xfId="0" applyFont="1" applyFill="1" applyBorder="1" applyAlignment="1">
      <alignment horizontal="center" vertical="center"/>
    </xf>
    <xf numFmtId="0" fontId="7" fillId="26" borderId="112" xfId="0" applyFont="1" applyFill="1" applyBorder="1" applyAlignment="1">
      <alignment horizontal="center" vertical="center"/>
    </xf>
    <xf numFmtId="0" fontId="7" fillId="26" borderId="113" xfId="0" applyFont="1" applyFill="1" applyBorder="1" applyAlignment="1">
      <alignment horizontal="center" vertical="center"/>
    </xf>
    <xf numFmtId="0" fontId="4" fillId="26" borderId="210" xfId="0" applyFont="1" applyFill="1" applyBorder="1" applyAlignment="1">
      <alignment vertical="center" wrapText="1"/>
    </xf>
    <xf numFmtId="0" fontId="0" fillId="26" borderId="211" xfId="0" applyFill="1" applyBorder="1" applyAlignment="1">
      <alignment vertical="center" wrapText="1"/>
    </xf>
    <xf numFmtId="0" fontId="0" fillId="26" borderId="212" xfId="0" applyFill="1" applyBorder="1" applyAlignment="1">
      <alignment vertical="center" wrapText="1"/>
    </xf>
    <xf numFmtId="0" fontId="109" fillId="25" borderId="223" xfId="0" applyFont="1" applyFill="1" applyBorder="1" applyAlignment="1" applyProtection="1">
      <alignment horizontal="center" vertical="center" wrapText="1"/>
      <protection locked="0"/>
    </xf>
    <xf numFmtId="0" fontId="0" fillId="0" borderId="224" xfId="0" applyBorder="1" applyAlignment="1">
      <alignment wrapText="1"/>
    </xf>
    <xf numFmtId="0" fontId="7" fillId="10" borderId="9" xfId="0" applyFont="1" applyFill="1" applyBorder="1" applyAlignment="1">
      <alignment vertical="top" wrapText="1"/>
    </xf>
    <xf numFmtId="0" fontId="0" fillId="10" borderId="2" xfId="0" applyFill="1" applyBorder="1" applyAlignment="1">
      <alignment vertical="top"/>
    </xf>
    <xf numFmtId="0" fontId="0" fillId="10" borderId="3" xfId="0" applyFill="1" applyBorder="1" applyAlignment="1">
      <alignment vertical="top"/>
    </xf>
    <xf numFmtId="0" fontId="0" fillId="10" borderId="0" xfId="0" applyFill="1" applyAlignment="1">
      <alignment vertical="top"/>
    </xf>
    <xf numFmtId="0" fontId="0" fillId="10" borderId="5" xfId="0" applyFill="1" applyBorder="1" applyAlignment="1">
      <alignment vertical="top"/>
    </xf>
    <xf numFmtId="0" fontId="0" fillId="10" borderId="6" xfId="0" applyFill="1" applyBorder="1" applyAlignment="1">
      <alignment vertical="top"/>
    </xf>
  </cellXfs>
  <cellStyles count="6">
    <cellStyle name="Comma" xfId="1" builtinId="3"/>
    <cellStyle name="Currency" xfId="2" builtinId="4"/>
    <cellStyle name="Hyperlink" xfId="3" builtinId="8"/>
    <cellStyle name="Normal" xfId="0" builtinId="0"/>
    <cellStyle name="Note" xfId="4" builtinId="10"/>
    <cellStyle name="Percent" xfId="5" builtinId="5"/>
  </cellStyles>
  <dxfs count="57">
    <dxf>
      <font>
        <color theme="0"/>
      </font>
      <fill>
        <patternFill patternType="gray125">
          <bgColor theme="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theme="0"/>
      </font>
      <fill>
        <patternFill>
          <bgColor theme="0"/>
        </patternFill>
      </fill>
    </dxf>
    <dxf>
      <font>
        <b/>
        <i val="0"/>
        <color theme="0"/>
      </font>
      <fill>
        <patternFill>
          <bgColor rgb="FFC000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b/>
        <i val="0"/>
        <color theme="0"/>
      </font>
      <fill>
        <patternFill>
          <bgColor rgb="FFC00000"/>
        </patternFill>
      </fill>
    </dxf>
    <dxf>
      <fill>
        <patternFill>
          <bgColor rgb="FFC00000"/>
        </patternFill>
      </fill>
    </dxf>
    <dxf>
      <font>
        <b/>
        <i val="0"/>
        <strike/>
        <color rgb="FFFF0000"/>
      </font>
      <fill>
        <patternFill patternType="gray0625">
          <bgColor indexed="65"/>
        </patternFill>
      </fill>
      <border>
        <left/>
        <right/>
        <top/>
        <bottom/>
      </border>
    </dxf>
    <dxf>
      <font>
        <b/>
        <i val="0"/>
        <strike/>
        <color rgb="FFFF0000"/>
      </font>
      <fill>
        <patternFill patternType="gray0625">
          <bgColor indexed="65"/>
        </patternFill>
      </fill>
      <border>
        <left/>
        <right/>
        <top/>
        <bottom/>
      </border>
    </dxf>
    <dxf>
      <fill>
        <patternFill>
          <bgColor indexed="53"/>
        </patternFill>
      </fill>
    </dxf>
    <dxf>
      <fill>
        <patternFill>
          <bgColor indexed="53"/>
        </patternFill>
      </fill>
    </dxf>
    <dxf>
      <fill>
        <patternFill>
          <bgColor indexed="5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Selling Price Components</a:t>
            </a:r>
          </a:p>
        </c:rich>
      </c:tx>
      <c:layout>
        <c:manualLayout>
          <c:xMode val="edge"/>
          <c:yMode val="edge"/>
          <c:x val="0.16436251920122888"/>
          <c:y val="3.0550926691514126E-2"/>
        </c:manualLayout>
      </c:layout>
      <c:overlay val="0"/>
      <c:spPr>
        <a:noFill/>
        <a:ln w="25400">
          <a:noFill/>
        </a:ln>
      </c:spPr>
    </c:title>
    <c:autoTitleDeleted val="0"/>
    <c:plotArea>
      <c:layout>
        <c:manualLayout>
          <c:layoutTarget val="inner"/>
          <c:xMode val="edge"/>
          <c:yMode val="edge"/>
          <c:x val="0.14253864087896839"/>
          <c:y val="0.10917372468844108"/>
          <c:w val="0.5207276311187885"/>
          <c:h val="0.80788556269446399"/>
        </c:manualLayout>
      </c:layout>
      <c:barChart>
        <c:barDir val="col"/>
        <c:grouping val="percentStacked"/>
        <c:varyColors val="0"/>
        <c:ser>
          <c:idx val="0"/>
          <c:order val="0"/>
          <c:tx>
            <c:strRef>
              <c:f>'Step 3-Pricing'!$C$23</c:f>
              <c:strCache>
                <c:ptCount val="1"/>
                <c:pt idx="0">
                  <c:v>Billable Field Time Costs</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2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3-Pricing'!$C$17</c:f>
              <c:strCache>
                <c:ptCount val="1"/>
                <c:pt idx="0">
                  <c:v>Overall Company</c:v>
                </c:pt>
              </c:strCache>
            </c:strRef>
          </c:cat>
          <c:val>
            <c:numRef>
              <c:f>'Step 3-Pricing'!$E$23</c:f>
              <c:numCache>
                <c:formatCode>_("$"* #,##0.00_);_("$"* \(#,##0.00\);_("$"* "-"??_);_(@_)</c:formatCode>
                <c:ptCount val="1"/>
                <c:pt idx="0">
                  <c:v>0</c:v>
                </c:pt>
              </c:numCache>
            </c:numRef>
          </c:val>
          <c:extLst>
            <c:ext xmlns:c16="http://schemas.microsoft.com/office/drawing/2014/chart" uri="{C3380CC4-5D6E-409C-BE32-E72D297353CC}">
              <c16:uniqueId val="{00000000-D7A8-44A6-AB98-AB165E05B114}"/>
            </c:ext>
          </c:extLst>
        </c:ser>
        <c:ser>
          <c:idx val="1"/>
          <c:order val="1"/>
          <c:tx>
            <c:strRef>
              <c:f>'Step 3-Pricing'!$C$24</c:f>
              <c:strCache>
                <c:ptCount val="1"/>
                <c:pt idx="0">
                  <c:v>Non-Billable &amp; Office Time</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2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3-Pricing'!$C$17</c:f>
              <c:strCache>
                <c:ptCount val="1"/>
                <c:pt idx="0">
                  <c:v>Overall Company</c:v>
                </c:pt>
              </c:strCache>
            </c:strRef>
          </c:cat>
          <c:val>
            <c:numRef>
              <c:f>'Step 3-Pricing'!$E$24</c:f>
              <c:numCache>
                <c:formatCode>_("$"* #,##0.00_);_("$"* \(#,##0.00\);_("$"* "-"??_);_(@_)</c:formatCode>
                <c:ptCount val="1"/>
                <c:pt idx="0">
                  <c:v>0</c:v>
                </c:pt>
              </c:numCache>
            </c:numRef>
          </c:val>
          <c:extLst>
            <c:ext xmlns:c16="http://schemas.microsoft.com/office/drawing/2014/chart" uri="{C3380CC4-5D6E-409C-BE32-E72D297353CC}">
              <c16:uniqueId val="{00000001-D7A8-44A6-AB98-AB165E05B114}"/>
            </c:ext>
          </c:extLst>
        </c:ser>
        <c:ser>
          <c:idx val="2"/>
          <c:order val="2"/>
          <c:tx>
            <c:strRef>
              <c:f>'Step 3-Pricing'!$C$25</c:f>
              <c:strCache>
                <c:ptCount val="1"/>
                <c:pt idx="0">
                  <c:v>Company Overhead</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2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3-Pricing'!$C$17</c:f>
              <c:strCache>
                <c:ptCount val="1"/>
                <c:pt idx="0">
                  <c:v>Overall Company</c:v>
                </c:pt>
              </c:strCache>
            </c:strRef>
          </c:cat>
          <c:val>
            <c:numRef>
              <c:f>'Step 3-Pricing'!$E$25</c:f>
              <c:numCache>
                <c:formatCode>_("$"* #,##0.00_);_("$"* \(#,##0.00\);_("$"* "-"??_);_(@_)</c:formatCode>
                <c:ptCount val="1"/>
                <c:pt idx="0">
                  <c:v>0</c:v>
                </c:pt>
              </c:numCache>
            </c:numRef>
          </c:val>
          <c:extLst>
            <c:ext xmlns:c16="http://schemas.microsoft.com/office/drawing/2014/chart" uri="{C3380CC4-5D6E-409C-BE32-E72D297353CC}">
              <c16:uniqueId val="{00000002-D7A8-44A6-AB98-AB165E05B114}"/>
            </c:ext>
          </c:extLst>
        </c:ser>
        <c:ser>
          <c:idx val="3"/>
          <c:order val="3"/>
          <c:tx>
            <c:strRef>
              <c:f>'Step 3-Pricing'!$C$26</c:f>
              <c:strCache>
                <c:ptCount val="1"/>
                <c:pt idx="0">
                  <c:v>Profit</c:v>
                </c:pt>
              </c:strCache>
            </c:strRef>
          </c:tx>
          <c:spPr>
            <a:solidFill>
              <a:srgbClr val="CCFF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2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3-Pricing'!$C$17</c:f>
              <c:strCache>
                <c:ptCount val="1"/>
                <c:pt idx="0">
                  <c:v>Overall Company</c:v>
                </c:pt>
              </c:strCache>
            </c:strRef>
          </c:cat>
          <c:val>
            <c:numRef>
              <c:f>'Step 3-Pricing'!$E$26</c:f>
              <c:numCache>
                <c:formatCode>_("$"* #,##0.00_);_("$"* \(#,##0.00\);_("$"* "-"??_);_(@_)</c:formatCode>
                <c:ptCount val="1"/>
                <c:pt idx="0">
                  <c:v>0</c:v>
                </c:pt>
              </c:numCache>
            </c:numRef>
          </c:val>
          <c:extLst>
            <c:ext xmlns:c16="http://schemas.microsoft.com/office/drawing/2014/chart" uri="{C3380CC4-5D6E-409C-BE32-E72D297353CC}">
              <c16:uniqueId val="{00000003-D7A8-44A6-AB98-AB165E05B114}"/>
            </c:ext>
          </c:extLst>
        </c:ser>
        <c:dLbls>
          <c:showLegendKey val="0"/>
          <c:showVal val="0"/>
          <c:showCatName val="0"/>
          <c:showSerName val="0"/>
          <c:showPercent val="0"/>
          <c:showBubbleSize val="0"/>
        </c:dLbls>
        <c:gapWidth val="150"/>
        <c:overlap val="100"/>
        <c:axId val="1013246095"/>
        <c:axId val="1"/>
      </c:barChart>
      <c:catAx>
        <c:axId val="1013246095"/>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013246095"/>
        <c:crosses val="autoZero"/>
        <c:crossBetween val="between"/>
      </c:valAx>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plotArea>
    <c:legend>
      <c:legendPos val="r"/>
      <c:layout>
        <c:manualLayout>
          <c:xMode val="edge"/>
          <c:yMode val="edge"/>
          <c:wMode val="edge"/>
          <c:hMode val="edge"/>
          <c:x val="0.5796727022025473"/>
          <c:y val="0.219808852649477"/>
          <c:w val="0.98851474210884938"/>
          <c:h val="0.7960646881983048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Net Profits by Department</a:t>
            </a:r>
          </a:p>
          <a:p>
            <a:pPr>
              <a:defRPr sz="1025"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(Method #3) </a:t>
            </a:r>
          </a:p>
        </c:rich>
      </c:tx>
      <c:layout>
        <c:manualLayout>
          <c:xMode val="edge"/>
          <c:yMode val="edge"/>
          <c:x val="0.37420520769869486"/>
          <c:y val="3.4884597758613502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549431321084861"/>
          <c:y val="0.12239849648423577"/>
          <c:w val="0.83099358244959276"/>
          <c:h val="0.63845842219361804"/>
        </c:manualLayout>
      </c:layout>
      <c:bar3DChart>
        <c:barDir val="col"/>
        <c:grouping val="clustered"/>
        <c:varyColors val="1"/>
        <c:ser>
          <c:idx val="0"/>
          <c:order val="0"/>
          <c:tx>
            <c:strRef>
              <c:f>'Step 4-Reports &amp; Comparisons'!$H$96:$K$96</c:f>
              <c:strCache>
                <c:ptCount val="1"/>
              </c:strCache>
            </c:strRef>
          </c:tx>
          <c:spPr>
            <a:ln>
              <a:solidFill>
                <a:schemeClr val="tx1"/>
              </a:solidFill>
            </a:ln>
          </c:spPr>
          <c:invertIfNegative val="0"/>
          <c:dPt>
            <c:idx val="0"/>
            <c:invertIfNegative val="0"/>
            <c:bubble3D val="0"/>
            <c:extLst>
              <c:ext xmlns:c16="http://schemas.microsoft.com/office/drawing/2014/chart" uri="{C3380CC4-5D6E-409C-BE32-E72D297353CC}">
                <c16:uniqueId val="{00000000-48F1-4603-9E8F-16271FE8CFB0}"/>
              </c:ext>
            </c:extLst>
          </c:dPt>
          <c:dPt>
            <c:idx val="1"/>
            <c:invertIfNegative val="0"/>
            <c:bubble3D val="0"/>
            <c:extLst>
              <c:ext xmlns:c16="http://schemas.microsoft.com/office/drawing/2014/chart" uri="{C3380CC4-5D6E-409C-BE32-E72D297353CC}">
                <c16:uniqueId val="{00000001-48F1-4603-9E8F-16271FE8CFB0}"/>
              </c:ext>
            </c:extLst>
          </c:dPt>
          <c:dPt>
            <c:idx val="2"/>
            <c:invertIfNegative val="0"/>
            <c:bubble3D val="0"/>
            <c:extLst>
              <c:ext xmlns:c16="http://schemas.microsoft.com/office/drawing/2014/chart" uri="{C3380CC4-5D6E-409C-BE32-E72D297353CC}">
                <c16:uniqueId val="{00000002-48F1-4603-9E8F-16271FE8CFB0}"/>
              </c:ext>
            </c:extLst>
          </c:dPt>
          <c:dPt>
            <c:idx val="3"/>
            <c:invertIfNegative val="0"/>
            <c:bubble3D val="0"/>
            <c:extLst>
              <c:ext xmlns:c16="http://schemas.microsoft.com/office/drawing/2014/chart" uri="{C3380CC4-5D6E-409C-BE32-E72D297353CC}">
                <c16:uniqueId val="{00000003-48F1-4603-9E8F-16271FE8CFB0}"/>
              </c:ext>
            </c:extLst>
          </c:dPt>
          <c:dPt>
            <c:idx val="4"/>
            <c:invertIfNegative val="0"/>
            <c:bubble3D val="0"/>
            <c:extLst>
              <c:ext xmlns:c16="http://schemas.microsoft.com/office/drawing/2014/chart" uri="{C3380CC4-5D6E-409C-BE32-E72D297353CC}">
                <c16:uniqueId val="{00000004-48F1-4603-9E8F-16271FE8CFB0}"/>
              </c:ext>
            </c:extLst>
          </c:dPt>
          <c:dPt>
            <c:idx val="5"/>
            <c:invertIfNegative val="0"/>
            <c:bubble3D val="0"/>
            <c:extLst>
              <c:ext xmlns:c16="http://schemas.microsoft.com/office/drawing/2014/chart" uri="{C3380CC4-5D6E-409C-BE32-E72D297353CC}">
                <c16:uniqueId val="{00000005-48F1-4603-9E8F-16271FE8CFB0}"/>
              </c:ext>
            </c:extLst>
          </c:dPt>
          <c:dPt>
            <c:idx val="6"/>
            <c:invertIfNegative val="0"/>
            <c:bubble3D val="0"/>
            <c:extLst>
              <c:ext xmlns:c16="http://schemas.microsoft.com/office/drawing/2014/chart" uri="{C3380CC4-5D6E-409C-BE32-E72D297353CC}">
                <c16:uniqueId val="{00000006-48F1-4603-9E8F-16271FE8CFB0}"/>
              </c:ext>
            </c:extLst>
          </c:dPt>
          <c:dPt>
            <c:idx val="7"/>
            <c:invertIfNegative val="0"/>
            <c:bubble3D val="0"/>
            <c:extLst>
              <c:ext xmlns:c16="http://schemas.microsoft.com/office/drawing/2014/chart" uri="{C3380CC4-5D6E-409C-BE32-E72D297353CC}">
                <c16:uniqueId val="{00000007-48F1-4603-9E8F-16271FE8CFB0}"/>
              </c:ext>
            </c:extLst>
          </c:dPt>
          <c:dPt>
            <c:idx val="8"/>
            <c:invertIfNegative val="0"/>
            <c:bubble3D val="0"/>
            <c:extLst>
              <c:ext xmlns:c16="http://schemas.microsoft.com/office/drawing/2014/chart" uri="{C3380CC4-5D6E-409C-BE32-E72D297353CC}">
                <c16:uniqueId val="{00000008-48F1-4603-9E8F-16271FE8CFB0}"/>
              </c:ext>
            </c:extLst>
          </c:dPt>
          <c:dPt>
            <c:idx val="9"/>
            <c:invertIfNegative val="0"/>
            <c:bubble3D val="0"/>
            <c:extLst>
              <c:ext xmlns:c16="http://schemas.microsoft.com/office/drawing/2014/chart" uri="{C3380CC4-5D6E-409C-BE32-E72D297353CC}">
                <c16:uniqueId val="{00000009-48F1-4603-9E8F-16271FE8CFB0}"/>
              </c:ext>
            </c:extLst>
          </c:dPt>
          <c:dLbls>
            <c:dLbl>
              <c:idx val="0"/>
              <c:layout>
                <c:manualLayout>
                  <c:x val="9.8887515451173986E-3"/>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F1-4603-9E8F-16271FE8CFB0}"/>
                </c:ext>
              </c:extLst>
            </c:dLbl>
            <c:dLbl>
              <c:idx val="1"/>
              <c:layout>
                <c:manualLayout>
                  <c:x val="9.8887515451173986E-3"/>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F1-4603-9E8F-16271FE8CFB0}"/>
                </c:ext>
              </c:extLst>
            </c:dLbl>
            <c:dLbl>
              <c:idx val="2"/>
              <c:layout>
                <c:manualLayout>
                  <c:x val="1.1536876802637E-2"/>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F1-4603-9E8F-16271FE8CFB0}"/>
                </c:ext>
              </c:extLst>
            </c:dLbl>
            <c:dLbl>
              <c:idx val="3"/>
              <c:layout>
                <c:manualLayout>
                  <c:x val="9.8887515451174281E-3"/>
                  <c:y val="-2.4395371320756874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F1-4603-9E8F-16271FE8CFB0}"/>
                </c:ext>
              </c:extLst>
            </c:dLbl>
            <c:dLbl>
              <c:idx val="4"/>
              <c:layout>
                <c:manualLayout>
                  <c:x val="1.1536876802636939E-2"/>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F1-4603-9E8F-16271FE8CFB0}"/>
                </c:ext>
              </c:extLst>
            </c:dLbl>
            <c:dLbl>
              <c:idx val="5"/>
              <c:layout>
                <c:manualLayout>
                  <c:x val="1.4833127317676144E-2"/>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F1-4603-9E8F-16271FE8CFB0}"/>
                </c:ext>
              </c:extLst>
            </c:dLbl>
            <c:dLbl>
              <c:idx val="6"/>
              <c:layout>
                <c:manualLayout>
                  <c:x val="9.8887515451174281E-3"/>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F1-4603-9E8F-16271FE8CFB0}"/>
                </c:ext>
              </c:extLst>
            </c:dLbl>
            <c:dLbl>
              <c:idx val="7"/>
              <c:layout>
                <c:manualLayout>
                  <c:x val="6.592501030078286E-3"/>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F1-4603-9E8F-16271FE8CFB0}"/>
                </c:ext>
              </c:extLst>
            </c:dLbl>
            <c:dLbl>
              <c:idx val="8"/>
              <c:layout>
                <c:manualLayout>
                  <c:x val="9.8887515451174281E-3"/>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F1-4603-9E8F-16271FE8CFB0}"/>
                </c:ext>
              </c:extLst>
            </c:dLbl>
            <c:dLbl>
              <c:idx val="9"/>
              <c:layout>
                <c:manualLayout>
                  <c:x val="9.8887515451173084E-3"/>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F1-4603-9E8F-16271FE8CFB0}"/>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Comparisons'!$C$155:$D$164</c:f>
              <c:strCache>
                <c:ptCount val="10"/>
                <c:pt idx="0">
                  <c:v>Department 1 Name</c:v>
                </c:pt>
                <c:pt idx="1">
                  <c:v>Department 2 Name</c:v>
                </c:pt>
                <c:pt idx="2">
                  <c:v>Department 3 Name</c:v>
                </c:pt>
                <c:pt idx="3">
                  <c:v>Department 4 Name</c:v>
                </c:pt>
                <c:pt idx="4">
                  <c:v>Department 5 Name</c:v>
                </c:pt>
                <c:pt idx="5">
                  <c:v>Department 6 Name</c:v>
                </c:pt>
                <c:pt idx="6">
                  <c:v>Department 7 Name</c:v>
                </c:pt>
                <c:pt idx="7">
                  <c:v>Department 8 Name</c:v>
                </c:pt>
                <c:pt idx="8">
                  <c:v>Department 9 Name</c:v>
                </c:pt>
                <c:pt idx="9">
                  <c:v>Department 10 Name</c:v>
                </c:pt>
              </c:strCache>
            </c:strRef>
          </c:cat>
          <c:val>
            <c:numRef>
              <c:f>'Step 4-Reports &amp; Comparisons'!$K$155:$K$164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48F1-4603-9E8F-16271FE8CFB0}"/>
            </c:ext>
          </c:extLst>
        </c:ser>
        <c:dLbls>
          <c:showLegendKey val="0"/>
          <c:showVal val="0"/>
          <c:showCatName val="0"/>
          <c:showSerName val="0"/>
          <c:showPercent val="0"/>
          <c:showBubbleSize val="0"/>
        </c:dLbls>
        <c:gapWidth val="150"/>
        <c:shape val="box"/>
        <c:axId val="1017677967"/>
        <c:axId val="1"/>
        <c:axId val="0"/>
      </c:bar3DChart>
      <c:catAx>
        <c:axId val="1017677967"/>
        <c:scaling>
          <c:orientation val="minMax"/>
        </c:scaling>
        <c:delete val="0"/>
        <c:axPos val="b"/>
        <c:numFmt formatCode="General" sourceLinked="1"/>
        <c:majorTickMark val="out"/>
        <c:minorTickMark val="none"/>
        <c:tickLblPos val="low"/>
        <c:spPr>
          <a:ln w="3175">
            <a:solidFill>
              <a:srgbClr val="000000"/>
            </a:solidFill>
            <a:prstDash val="solid"/>
          </a:ln>
        </c:spPr>
        <c:txPr>
          <a:bodyPr rot="-180000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7677967"/>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Department Hours Comparison</a:t>
            </a:r>
          </a:p>
        </c:rich>
      </c:tx>
      <c:layout>
        <c:manualLayout>
          <c:xMode val="edge"/>
          <c:yMode val="edge"/>
          <c:x val="0.19546697287839021"/>
          <c:y val="3.3803955685314614E-2"/>
        </c:manualLayout>
      </c:layout>
      <c:overlay val="0"/>
      <c:spPr>
        <a:noFill/>
        <a:ln w="25400">
          <a:noFill/>
        </a:ln>
      </c:spPr>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8729">
              <a:schemeClr val="tx2">
                <a:lumMod val="60000"/>
                <a:lumOff val="40000"/>
              </a:schemeClr>
            </a:gs>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8.7114653575483453E-2"/>
          <c:y val="0.13866400502754056"/>
          <c:w val="0.67349692515046844"/>
          <c:h val="0.73584976525821599"/>
        </c:manualLayout>
      </c:layout>
      <c:bar3DChart>
        <c:barDir val="col"/>
        <c:grouping val="clustered"/>
        <c:varyColors val="0"/>
        <c:ser>
          <c:idx val="0"/>
          <c:order val="0"/>
          <c:tx>
            <c:strRef>
              <c:f>'Step 4-Reports &amp; Comparisons'!$E$60:$F$60</c:f>
              <c:strCache>
                <c:ptCount val="1"/>
                <c:pt idx="0">
                  <c:v>General Office Administration</c:v>
                </c:pt>
              </c:strCache>
            </c:strRef>
          </c:tx>
          <c:spPr>
            <a:solidFill>
              <a:srgbClr val="9999FF"/>
            </a:solidFill>
            <a:ln w="12700">
              <a:solidFill>
                <a:srgbClr val="000000"/>
              </a:solidFill>
              <a:prstDash val="solid"/>
            </a:ln>
          </c:spPr>
          <c:invertIfNegative val="0"/>
          <c:cat>
            <c:strRef>
              <c:f>'Step 4-Reports &amp; Comparisons'!$C$66:$C$68</c:f>
              <c:strCache>
                <c:ptCount val="3"/>
                <c:pt idx="0">
                  <c:v>Maximum Billable Hours</c:v>
                </c:pt>
                <c:pt idx="1">
                  <c:v>Non Productive Hours</c:v>
                </c:pt>
                <c:pt idx="2">
                  <c:v>Total Paid Hours</c:v>
                </c:pt>
              </c:strCache>
            </c:strRef>
          </c:cat>
          <c:val>
            <c:numRef>
              <c:f>'Step 4-Reports &amp; Comparisons'!$E$66:$E$68</c:f>
              <c:numCache>
                <c:formatCode>_(* #,##0.00_);_(* \(#,##0.00\);_(* "-"??_);_(@_)</c:formatCode>
                <c:ptCount val="3"/>
                <c:pt idx="0">
                  <c:v>0</c:v>
                </c:pt>
                <c:pt idx="1">
                  <c:v>0</c:v>
                </c:pt>
                <c:pt idx="2">
                  <c:v>0</c:v>
                </c:pt>
              </c:numCache>
            </c:numRef>
          </c:val>
          <c:extLst>
            <c:ext xmlns:c16="http://schemas.microsoft.com/office/drawing/2014/chart" uri="{C3380CC4-5D6E-409C-BE32-E72D297353CC}">
              <c16:uniqueId val="{00000000-D22A-452C-937A-A915C4F5E14F}"/>
            </c:ext>
          </c:extLst>
        </c:ser>
        <c:ser>
          <c:idx val="1"/>
          <c:order val="1"/>
          <c:tx>
            <c:strRef>
              <c:f>'Step 4-Reports &amp; Comparisons'!$H$60:$I$60</c:f>
              <c:strCache>
                <c:ptCount val="1"/>
                <c:pt idx="0">
                  <c:v>General Office Administration</c:v>
                </c:pt>
              </c:strCache>
            </c:strRef>
          </c:tx>
          <c:spPr>
            <a:solidFill>
              <a:srgbClr val="993366"/>
            </a:solidFill>
            <a:ln w="12700">
              <a:solidFill>
                <a:srgbClr val="000000"/>
              </a:solidFill>
              <a:prstDash val="solid"/>
            </a:ln>
          </c:spPr>
          <c:invertIfNegative val="0"/>
          <c:cat>
            <c:strRef>
              <c:f>'Step 4-Reports &amp; Comparisons'!$C$66:$C$68</c:f>
              <c:strCache>
                <c:ptCount val="3"/>
                <c:pt idx="0">
                  <c:v>Maximum Billable Hours</c:v>
                </c:pt>
                <c:pt idx="1">
                  <c:v>Non Productive Hours</c:v>
                </c:pt>
                <c:pt idx="2">
                  <c:v>Total Paid Hours</c:v>
                </c:pt>
              </c:strCache>
            </c:strRef>
          </c:cat>
          <c:val>
            <c:numRef>
              <c:f>'Step 4-Reports &amp; Comparisons'!$H$66:$H$68</c:f>
              <c:numCache>
                <c:formatCode>_(* #,##0.00_);_(* \(#,##0.00\);_(* "-"??_);_(@_)</c:formatCode>
                <c:ptCount val="3"/>
                <c:pt idx="0">
                  <c:v>0</c:v>
                </c:pt>
                <c:pt idx="1">
                  <c:v>0</c:v>
                </c:pt>
                <c:pt idx="2">
                  <c:v>0</c:v>
                </c:pt>
              </c:numCache>
            </c:numRef>
          </c:val>
          <c:extLst>
            <c:ext xmlns:c16="http://schemas.microsoft.com/office/drawing/2014/chart" uri="{C3380CC4-5D6E-409C-BE32-E72D297353CC}">
              <c16:uniqueId val="{00000001-D22A-452C-937A-A915C4F5E14F}"/>
            </c:ext>
          </c:extLst>
        </c:ser>
        <c:dLbls>
          <c:showLegendKey val="0"/>
          <c:showVal val="0"/>
          <c:showCatName val="0"/>
          <c:showSerName val="0"/>
          <c:showPercent val="0"/>
          <c:showBubbleSize val="0"/>
        </c:dLbls>
        <c:gapWidth val="150"/>
        <c:shape val="box"/>
        <c:axId val="1017678383"/>
        <c:axId val="1"/>
        <c:axId val="0"/>
      </c:bar3DChart>
      <c:catAx>
        <c:axId val="1017678383"/>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017678383"/>
        <c:crosses val="autoZero"/>
        <c:crossBetween val="between"/>
      </c:valAx>
      <c:spPr>
        <a:noFill/>
        <a:ln w="25400">
          <a:noFill/>
        </a:ln>
      </c:spPr>
    </c:plotArea>
    <c:legend>
      <c:legendPos val="r"/>
      <c:layout>
        <c:manualLayout>
          <c:xMode val="edge"/>
          <c:yMode val="edge"/>
          <c:wMode val="edge"/>
          <c:hMode val="edge"/>
          <c:x val="0.72056151751192399"/>
          <c:y val="0.33256362617594154"/>
          <c:w val="0.98993029097169316"/>
          <c:h val="0.57613121393533684"/>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Department Costs Per Hour Comparison</a:t>
            </a:r>
          </a:p>
        </c:rich>
      </c:tx>
      <c:layout>
        <c:manualLayout>
          <c:xMode val="edge"/>
          <c:yMode val="edge"/>
          <c:x val="0.20947324558882691"/>
          <c:y val="3.3848172824550778E-2"/>
        </c:manualLayout>
      </c:layout>
      <c:overlay val="0"/>
      <c:spPr>
        <a:noFill/>
        <a:ln w="25400">
          <a:noFill/>
        </a:ln>
      </c:spPr>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8729">
              <a:schemeClr val="tx2">
                <a:lumMod val="60000"/>
                <a:lumOff val="40000"/>
              </a:schemeClr>
            </a:gs>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0189127317551759"/>
          <c:y val="0.15118169383756605"/>
          <c:w val="0.62387487795909569"/>
          <c:h val="0.71551218069572287"/>
        </c:manualLayout>
      </c:layout>
      <c:bar3DChart>
        <c:barDir val="col"/>
        <c:grouping val="clustered"/>
        <c:varyColors val="0"/>
        <c:ser>
          <c:idx val="0"/>
          <c:order val="0"/>
          <c:tx>
            <c:strRef>
              <c:f>'Step 4-Reports &amp; Comparisons'!$E$60:$F$60</c:f>
              <c:strCache>
                <c:ptCount val="1"/>
                <c:pt idx="0">
                  <c:v>General Office Administration</c:v>
                </c:pt>
              </c:strCache>
            </c:strRef>
          </c:tx>
          <c:spPr>
            <a:solidFill>
              <a:srgbClr val="9999FF"/>
            </a:solidFill>
            <a:ln w="12700">
              <a:solidFill>
                <a:srgbClr val="000000"/>
              </a:solidFill>
              <a:prstDash val="solid"/>
            </a:ln>
          </c:spPr>
          <c:invertIfNegative val="0"/>
          <c:cat>
            <c:strRef>
              <c:f>'Step 4-Reports &amp; Comparisons'!$C$70:$C$71</c:f>
              <c:strCache>
                <c:ptCount val="2"/>
                <c:pt idx="0">
                  <c:v>Average Cost per Paid Hour</c:v>
                </c:pt>
                <c:pt idx="1">
                  <c:v>Average Cost per Billable Hour</c:v>
                </c:pt>
              </c:strCache>
            </c:strRef>
          </c:cat>
          <c:val>
            <c:numRef>
              <c:f>'Step 4-Reports &amp; Comparisons'!$E$70:$E$71</c:f>
              <c:numCache>
                <c:formatCode>_("$"* #,##0.00_);_("$"* \(#,##0.00\);_("$"* "-"??_);_(@_)</c:formatCode>
                <c:ptCount val="2"/>
                <c:pt idx="0">
                  <c:v>0</c:v>
                </c:pt>
                <c:pt idx="1">
                  <c:v>0</c:v>
                </c:pt>
              </c:numCache>
            </c:numRef>
          </c:val>
          <c:extLst>
            <c:ext xmlns:c16="http://schemas.microsoft.com/office/drawing/2014/chart" uri="{C3380CC4-5D6E-409C-BE32-E72D297353CC}">
              <c16:uniqueId val="{00000000-51B5-4D2A-BE52-34867A3DD96C}"/>
            </c:ext>
          </c:extLst>
        </c:ser>
        <c:ser>
          <c:idx val="1"/>
          <c:order val="1"/>
          <c:tx>
            <c:strRef>
              <c:f>'Step 4-Reports &amp; Comparisons'!$H$60:$I$60</c:f>
              <c:strCache>
                <c:ptCount val="1"/>
                <c:pt idx="0">
                  <c:v>General Office Administration</c:v>
                </c:pt>
              </c:strCache>
            </c:strRef>
          </c:tx>
          <c:spPr>
            <a:solidFill>
              <a:srgbClr val="993366"/>
            </a:solidFill>
            <a:ln w="12700">
              <a:solidFill>
                <a:srgbClr val="000000"/>
              </a:solidFill>
              <a:prstDash val="solid"/>
            </a:ln>
          </c:spPr>
          <c:invertIfNegative val="0"/>
          <c:cat>
            <c:strRef>
              <c:f>'Step 4-Reports &amp; Comparisons'!$C$70:$C$71</c:f>
              <c:strCache>
                <c:ptCount val="2"/>
                <c:pt idx="0">
                  <c:v>Average Cost per Paid Hour</c:v>
                </c:pt>
                <c:pt idx="1">
                  <c:v>Average Cost per Billable Hour</c:v>
                </c:pt>
              </c:strCache>
            </c:strRef>
          </c:cat>
          <c:val>
            <c:numRef>
              <c:f>'Step 4-Reports &amp; Comparisons'!$H$70:$H$71</c:f>
              <c:numCache>
                <c:formatCode>_("$"* #,##0.00_);_("$"* \(#,##0.00\);_("$"* "-"??_);_(@_)</c:formatCode>
                <c:ptCount val="2"/>
                <c:pt idx="0">
                  <c:v>0</c:v>
                </c:pt>
                <c:pt idx="1">
                  <c:v>0</c:v>
                </c:pt>
              </c:numCache>
            </c:numRef>
          </c:val>
          <c:extLst>
            <c:ext xmlns:c16="http://schemas.microsoft.com/office/drawing/2014/chart" uri="{C3380CC4-5D6E-409C-BE32-E72D297353CC}">
              <c16:uniqueId val="{00000001-51B5-4D2A-BE52-34867A3DD96C}"/>
            </c:ext>
          </c:extLst>
        </c:ser>
        <c:dLbls>
          <c:showLegendKey val="0"/>
          <c:showVal val="0"/>
          <c:showCatName val="0"/>
          <c:showSerName val="0"/>
          <c:showPercent val="0"/>
          <c:showBubbleSize val="0"/>
        </c:dLbls>
        <c:gapWidth val="150"/>
        <c:shape val="box"/>
        <c:axId val="1017686287"/>
        <c:axId val="1"/>
        <c:axId val="0"/>
      </c:bar3DChart>
      <c:catAx>
        <c:axId val="101768628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017686287"/>
        <c:crosses val="autoZero"/>
        <c:crossBetween val="between"/>
      </c:valAx>
      <c:spPr>
        <a:noFill/>
        <a:ln w="25400">
          <a:noFill/>
        </a:ln>
      </c:spPr>
    </c:plotArea>
    <c:legend>
      <c:legendPos val="r"/>
      <c:layout>
        <c:manualLayout>
          <c:xMode val="edge"/>
          <c:yMode val="edge"/>
          <c:wMode val="edge"/>
          <c:hMode val="edge"/>
          <c:x val="0.69338731153131405"/>
          <c:y val="0.33334416687595098"/>
          <c:w val="0.98630333160909633"/>
          <c:h val="0.6408658462720302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Comparison of Employee Costs Per Hour</a:t>
            </a:r>
          </a:p>
        </c:rich>
      </c:tx>
      <c:overlay val="0"/>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592721888784881"/>
          <c:y val="0.16516737209650598"/>
          <c:w val="0.68376092848533798"/>
          <c:h val="0.7161567998444639"/>
        </c:manualLayout>
      </c:layout>
      <c:bar3DChart>
        <c:barDir val="col"/>
        <c:grouping val="clustered"/>
        <c:varyColors val="0"/>
        <c:ser>
          <c:idx val="0"/>
          <c:order val="0"/>
          <c:tx>
            <c:strRef>
              <c:f>'Step 4-Reports &amp; Comparisons'!$E$9</c:f>
              <c:strCache>
                <c:ptCount val="1"/>
                <c:pt idx="0">
                  <c:v>Employee1</c:v>
                </c:pt>
              </c:strCache>
            </c:strRef>
          </c:tx>
          <c:spPr>
            <a:solidFill>
              <a:srgbClr val="9999FF"/>
            </a:solidFill>
            <a:ln w="12700">
              <a:solidFill>
                <a:srgbClr val="000000"/>
              </a:solidFill>
              <a:prstDash val="solid"/>
            </a:ln>
          </c:spPr>
          <c:invertIfNegative val="0"/>
          <c:cat>
            <c:strRef>
              <c:f>'Step 4-Reports &amp; Comparisons'!$C$17:$C$18</c:f>
              <c:strCache>
                <c:ptCount val="2"/>
                <c:pt idx="0">
                  <c:v>Estimated Cost Per Paid Hour</c:v>
                </c:pt>
                <c:pt idx="1">
                  <c:v>Cost Per Billable Hour</c:v>
                </c:pt>
              </c:strCache>
            </c:strRef>
          </c:cat>
          <c:val>
            <c:numRef>
              <c:f>'Step 4-Reports &amp; Comparisons'!$E$17:$E$18</c:f>
              <c:numCache>
                <c:formatCode>_("$"* #,##0.00_);_("$"* \(#,##0.00\);_("$"* "-"??_);_(@_)</c:formatCode>
                <c:ptCount val="2"/>
                <c:pt idx="0">
                  <c:v>0</c:v>
                </c:pt>
                <c:pt idx="1">
                  <c:v>0</c:v>
                </c:pt>
              </c:numCache>
            </c:numRef>
          </c:val>
          <c:extLst>
            <c:ext xmlns:c16="http://schemas.microsoft.com/office/drawing/2014/chart" uri="{C3380CC4-5D6E-409C-BE32-E72D297353CC}">
              <c16:uniqueId val="{00000000-3169-455A-8C3C-7C7A12C5CB8B}"/>
            </c:ext>
          </c:extLst>
        </c:ser>
        <c:ser>
          <c:idx val="1"/>
          <c:order val="1"/>
          <c:tx>
            <c:strRef>
              <c:f>'Step 4-Reports &amp; Comparisons'!$H$9</c:f>
              <c:strCache>
                <c:ptCount val="1"/>
                <c:pt idx="0">
                  <c:v>Employee2</c:v>
                </c:pt>
              </c:strCache>
            </c:strRef>
          </c:tx>
          <c:spPr>
            <a:solidFill>
              <a:srgbClr val="993366"/>
            </a:solidFill>
            <a:ln w="12700">
              <a:solidFill>
                <a:srgbClr val="000000"/>
              </a:solidFill>
              <a:prstDash val="solid"/>
            </a:ln>
          </c:spPr>
          <c:invertIfNegative val="0"/>
          <c:cat>
            <c:strRef>
              <c:f>'Step 4-Reports &amp; Comparisons'!$C$17:$C$18</c:f>
              <c:strCache>
                <c:ptCount val="2"/>
                <c:pt idx="0">
                  <c:v>Estimated Cost Per Paid Hour</c:v>
                </c:pt>
                <c:pt idx="1">
                  <c:v>Cost Per Billable Hour</c:v>
                </c:pt>
              </c:strCache>
            </c:strRef>
          </c:cat>
          <c:val>
            <c:numRef>
              <c:f>'Step 4-Reports &amp; Comparisons'!$H$17:$H$18</c:f>
              <c:numCache>
                <c:formatCode>_("$"* #,##0.00_);_("$"* \(#,##0.00\);_("$"* "-"??_);_(@_)</c:formatCode>
                <c:ptCount val="2"/>
                <c:pt idx="0">
                  <c:v>0</c:v>
                </c:pt>
                <c:pt idx="1">
                  <c:v>0</c:v>
                </c:pt>
              </c:numCache>
            </c:numRef>
          </c:val>
          <c:extLst>
            <c:ext xmlns:c16="http://schemas.microsoft.com/office/drawing/2014/chart" uri="{C3380CC4-5D6E-409C-BE32-E72D297353CC}">
              <c16:uniqueId val="{00000001-3169-455A-8C3C-7C7A12C5CB8B}"/>
            </c:ext>
          </c:extLst>
        </c:ser>
        <c:dLbls>
          <c:showLegendKey val="0"/>
          <c:showVal val="0"/>
          <c:showCatName val="0"/>
          <c:showSerName val="0"/>
          <c:showPercent val="0"/>
          <c:showBubbleSize val="0"/>
        </c:dLbls>
        <c:gapWidth val="150"/>
        <c:shape val="box"/>
        <c:axId val="1017679631"/>
        <c:axId val="1"/>
        <c:axId val="0"/>
      </c:bar3DChart>
      <c:catAx>
        <c:axId val="1017679631"/>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1"/>
      </c:catAx>
      <c:valAx>
        <c:axId val="1"/>
        <c:scaling>
          <c:orientation val="minMax"/>
        </c:scaling>
        <c:delete val="0"/>
        <c:axPos val="l"/>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17679631"/>
        <c:crosses val="autoZero"/>
        <c:crossBetween val="between"/>
      </c:valAx>
      <c:spPr>
        <a:noFill/>
        <a:ln w="25400">
          <a:noFill/>
        </a:ln>
      </c:spPr>
    </c:plotArea>
    <c:legend>
      <c:legendPos val="r"/>
      <c:layout>
        <c:manualLayout>
          <c:xMode val="edge"/>
          <c:yMode val="edge"/>
          <c:wMode val="edge"/>
          <c:hMode val="edge"/>
          <c:x val="0.82837090626410548"/>
          <c:y val="0.40186031505766029"/>
          <c:w val="0.98406473076215784"/>
          <c:h val="0.56121865312122488"/>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Company Costs Per Time Period</a:t>
            </a:r>
          </a:p>
        </c:rich>
      </c:tx>
      <c:layout>
        <c:manualLayout>
          <c:xMode val="edge"/>
          <c:yMode val="edge"/>
          <c:x val="0.28233047361617114"/>
          <c:y val="3.4884490790002609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549431321084861"/>
          <c:y val="0.12239849648423577"/>
          <c:w val="0.83099358244959276"/>
          <c:h val="0.63845842219361804"/>
        </c:manualLayout>
      </c:layout>
      <c:bar3DChart>
        <c:barDir val="col"/>
        <c:grouping val="clustered"/>
        <c:varyColors val="1"/>
        <c:ser>
          <c:idx val="0"/>
          <c:order val="0"/>
          <c:tx>
            <c:strRef>
              <c:f>'Step 4-Reports &amp; Comparisons'!$H$96:$K$96</c:f>
              <c:strCache>
                <c:ptCount val="1"/>
              </c:strCache>
            </c:strRef>
          </c:tx>
          <c:spPr>
            <a:ln>
              <a:solidFill>
                <a:schemeClr val="tx1"/>
              </a:solidFill>
            </a:ln>
          </c:spPr>
          <c:invertIfNegative val="0"/>
          <c:dPt>
            <c:idx val="0"/>
            <c:invertIfNegative val="0"/>
            <c:bubble3D val="0"/>
            <c:extLst>
              <c:ext xmlns:c16="http://schemas.microsoft.com/office/drawing/2014/chart" uri="{C3380CC4-5D6E-409C-BE32-E72D297353CC}">
                <c16:uniqueId val="{00000000-7D57-4AAD-A8BF-5EF47C69E1D5}"/>
              </c:ext>
            </c:extLst>
          </c:dPt>
          <c:dPt>
            <c:idx val="1"/>
            <c:invertIfNegative val="0"/>
            <c:bubble3D val="0"/>
            <c:extLst>
              <c:ext xmlns:c16="http://schemas.microsoft.com/office/drawing/2014/chart" uri="{C3380CC4-5D6E-409C-BE32-E72D297353CC}">
                <c16:uniqueId val="{00000001-7D57-4AAD-A8BF-5EF47C69E1D5}"/>
              </c:ext>
            </c:extLst>
          </c:dPt>
          <c:dPt>
            <c:idx val="2"/>
            <c:invertIfNegative val="0"/>
            <c:bubble3D val="0"/>
            <c:extLst>
              <c:ext xmlns:c16="http://schemas.microsoft.com/office/drawing/2014/chart" uri="{C3380CC4-5D6E-409C-BE32-E72D297353CC}">
                <c16:uniqueId val="{00000002-7D57-4AAD-A8BF-5EF47C69E1D5}"/>
              </c:ext>
            </c:extLst>
          </c:dPt>
          <c:dLbls>
            <c:dLbl>
              <c:idx val="0"/>
              <c:layout>
                <c:manualLayout>
                  <c:x val="-2.4691072791311502E-17"/>
                  <c:y val="-1.1940298507462687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57-4AAD-A8BF-5EF47C69E1D5}"/>
                </c:ext>
              </c:extLst>
            </c:dLbl>
            <c:dLbl>
              <c:idx val="1"/>
              <c:layout>
                <c:manualLayout>
                  <c:x val="-4.9382145582623005E-17"/>
                  <c:y val="-1.1940298507462687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57-4AAD-A8BF-5EF47C69E1D5}"/>
                </c:ext>
              </c:extLst>
            </c:dLbl>
            <c:dLbl>
              <c:idx val="2"/>
              <c:layout>
                <c:manualLayout>
                  <c:x val="0"/>
                  <c:y val="-1.1940298507462687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57-4AAD-A8BF-5EF47C69E1D5}"/>
                </c:ext>
              </c:extLst>
            </c:dLbl>
            <c:dLbl>
              <c:idx val="3"/>
              <c:layout>
                <c:manualLayout>
                  <c:x val="0"/>
                  <c:y val="-7.9601990049751239E-3"/>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57-4AAD-A8BF-5EF47C69E1D5}"/>
                </c:ext>
              </c:extLst>
            </c:dLbl>
            <c:dLbl>
              <c:idx val="4"/>
              <c:layout>
                <c:manualLayout>
                  <c:x val="-9.876429116524601E-17"/>
                  <c:y val="-1.1940298507462704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57-4AAD-A8BF-5EF47C69E1D5}"/>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Comparisons'!$C$175:$D$177</c:f>
              <c:strCache>
                <c:ptCount val="3"/>
                <c:pt idx="0">
                  <c:v>Per Week </c:v>
                </c:pt>
                <c:pt idx="1">
                  <c:v>Per Month </c:v>
                </c:pt>
                <c:pt idx="2">
                  <c:v>Per Year</c:v>
                </c:pt>
              </c:strCache>
            </c:strRef>
          </c:cat>
          <c:val>
            <c:numRef>
              <c:f>'Step 4-Reports &amp; Comparisons'!$H$175:$H$177</c:f>
              <c:numCache>
                <c:formatCode>_("$"* #,##0_);_("$"* \(#,##0\);_("$"* "-"??_);_(@_)</c:formatCode>
                <c:ptCount val="3"/>
                <c:pt idx="0">
                  <c:v>0</c:v>
                </c:pt>
                <c:pt idx="1">
                  <c:v>0</c:v>
                </c:pt>
                <c:pt idx="2">
                  <c:v>0</c:v>
                </c:pt>
              </c:numCache>
            </c:numRef>
          </c:val>
          <c:extLst>
            <c:ext xmlns:c16="http://schemas.microsoft.com/office/drawing/2014/chart" uri="{C3380CC4-5D6E-409C-BE32-E72D297353CC}">
              <c16:uniqueId val="{00000005-7D57-4AAD-A8BF-5EF47C69E1D5}"/>
            </c:ext>
          </c:extLst>
        </c:ser>
        <c:dLbls>
          <c:showLegendKey val="0"/>
          <c:showVal val="0"/>
          <c:showCatName val="0"/>
          <c:showSerName val="0"/>
          <c:showPercent val="0"/>
          <c:showBubbleSize val="0"/>
        </c:dLbls>
        <c:gapWidth val="150"/>
        <c:shape val="box"/>
        <c:axId val="1017686703"/>
        <c:axId val="1"/>
        <c:axId val="0"/>
      </c:bar3DChart>
      <c:catAx>
        <c:axId val="1017686703"/>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7686703"/>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Company Costs Per Employee Per Time Period</a:t>
            </a:r>
          </a:p>
        </c:rich>
      </c:tx>
      <c:layout>
        <c:manualLayout>
          <c:xMode val="edge"/>
          <c:yMode val="edge"/>
          <c:x val="0.15903955618017185"/>
          <c:y val="3.4884466496482455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018379702537183"/>
          <c:y val="0.17828657645339244"/>
          <c:w val="0.89816202974628168"/>
          <c:h val="0.54265013280525576"/>
        </c:manualLayout>
      </c:layout>
      <c:bar3DChart>
        <c:barDir val="col"/>
        <c:grouping val="clustered"/>
        <c:varyColors val="1"/>
        <c:ser>
          <c:idx val="0"/>
          <c:order val="0"/>
          <c:tx>
            <c:strRef>
              <c:f>'Step 4-Reports &amp; Comparisons'!$H$96:$K$96</c:f>
              <c:strCache>
                <c:ptCount val="1"/>
              </c:strCache>
            </c:strRef>
          </c:tx>
          <c:spPr>
            <a:ln>
              <a:solidFill>
                <a:schemeClr val="tx1"/>
              </a:solidFill>
            </a:ln>
          </c:spPr>
          <c:invertIfNegative val="0"/>
          <c:dPt>
            <c:idx val="0"/>
            <c:invertIfNegative val="0"/>
            <c:bubble3D val="0"/>
            <c:extLst>
              <c:ext xmlns:c16="http://schemas.microsoft.com/office/drawing/2014/chart" uri="{C3380CC4-5D6E-409C-BE32-E72D297353CC}">
                <c16:uniqueId val="{00000000-BDD2-4BFD-A0B7-26797DA7BD16}"/>
              </c:ext>
            </c:extLst>
          </c:dPt>
          <c:dPt>
            <c:idx val="1"/>
            <c:invertIfNegative val="0"/>
            <c:bubble3D val="0"/>
            <c:extLst>
              <c:ext xmlns:c16="http://schemas.microsoft.com/office/drawing/2014/chart" uri="{C3380CC4-5D6E-409C-BE32-E72D297353CC}">
                <c16:uniqueId val="{00000001-BDD2-4BFD-A0B7-26797DA7BD16}"/>
              </c:ext>
            </c:extLst>
          </c:dPt>
          <c:dPt>
            <c:idx val="2"/>
            <c:invertIfNegative val="0"/>
            <c:bubble3D val="0"/>
            <c:extLst>
              <c:ext xmlns:c16="http://schemas.microsoft.com/office/drawing/2014/chart" uri="{C3380CC4-5D6E-409C-BE32-E72D297353CC}">
                <c16:uniqueId val="{00000002-BDD2-4BFD-A0B7-26797DA7BD16}"/>
              </c:ext>
            </c:extLst>
          </c:dPt>
          <c:dLbls>
            <c:dLbl>
              <c:idx val="0"/>
              <c:layout>
                <c:manualLayout>
                  <c:x val="0"/>
                  <c:y val="-2.395209580838323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D2-4BFD-A0B7-26797DA7BD16}"/>
                </c:ext>
              </c:extLst>
            </c:dLbl>
            <c:dLbl>
              <c:idx val="1"/>
              <c:layout>
                <c:manualLayout>
                  <c:x val="1.7777777777777779E-3"/>
                  <c:y val="-2.794411177644710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D2-4BFD-A0B7-26797DA7BD16}"/>
                </c:ext>
              </c:extLst>
            </c:dLbl>
            <c:dLbl>
              <c:idx val="2"/>
              <c:layout>
                <c:manualLayout>
                  <c:x val="-6.5184432169062358E-17"/>
                  <c:y val="-2.395209580838323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D2-4BFD-A0B7-26797DA7BD16}"/>
                </c:ext>
              </c:extLst>
            </c:dLbl>
            <c:dLbl>
              <c:idx val="3"/>
              <c:layout>
                <c:manualLayout>
                  <c:x val="-1.3036886433812472E-16"/>
                  <c:y val="-1.5968063872255526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D2-4BFD-A0B7-26797DA7BD16}"/>
                </c:ext>
              </c:extLst>
            </c:dLbl>
            <c:dLbl>
              <c:idx val="4"/>
              <c:layout>
                <c:manualLayout>
                  <c:x val="1.7777777777777779E-3"/>
                  <c:y val="-2.395209580838323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D2-4BFD-A0B7-26797DA7BD16}"/>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Comparisons'!$C$180:$D$182</c:f>
              <c:strCache>
                <c:ptCount val="3"/>
                <c:pt idx="0">
                  <c:v>Per Employee, 
Per Week</c:v>
                </c:pt>
                <c:pt idx="1">
                  <c:v>Per Employee, 
Per Month</c:v>
                </c:pt>
                <c:pt idx="2">
                  <c:v>Per Employee, 
Per Year</c:v>
                </c:pt>
              </c:strCache>
            </c:strRef>
          </c:cat>
          <c:val>
            <c:numRef>
              <c:f>'Step 4-Reports &amp; Comparisons'!$H$180:$H$182</c:f>
              <c:numCache>
                <c:formatCode>_("$"* #,##0_);_("$"* \(#,##0\);_("$"* "-"??_);_(@_)</c:formatCode>
                <c:ptCount val="3"/>
                <c:pt idx="0">
                  <c:v>0</c:v>
                </c:pt>
                <c:pt idx="1">
                  <c:v>0</c:v>
                </c:pt>
                <c:pt idx="2">
                  <c:v>0</c:v>
                </c:pt>
              </c:numCache>
            </c:numRef>
          </c:val>
          <c:extLst>
            <c:ext xmlns:c16="http://schemas.microsoft.com/office/drawing/2014/chart" uri="{C3380CC4-5D6E-409C-BE32-E72D297353CC}">
              <c16:uniqueId val="{00000005-BDD2-4BFD-A0B7-26797DA7BD16}"/>
            </c:ext>
          </c:extLst>
        </c:ser>
        <c:dLbls>
          <c:showLegendKey val="0"/>
          <c:showVal val="0"/>
          <c:showCatName val="0"/>
          <c:showSerName val="0"/>
          <c:showPercent val="0"/>
          <c:showBubbleSize val="0"/>
        </c:dLbls>
        <c:gapWidth val="150"/>
        <c:shape val="box"/>
        <c:axId val="1017681295"/>
        <c:axId val="1"/>
        <c:axId val="0"/>
      </c:bar3DChart>
      <c:catAx>
        <c:axId val="1017681295"/>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7681295"/>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Overhead Costs By Department</a:t>
            </a:r>
          </a:p>
        </c:rich>
      </c:tx>
      <c:layout>
        <c:manualLayout>
          <c:xMode val="edge"/>
          <c:yMode val="edge"/>
          <c:x val="0.37420513154228263"/>
          <c:y val="3.4884806065908422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5.4784573583231674E-2"/>
          <c:y val="0.12078955430255761"/>
          <c:w val="0.93904103450483323"/>
          <c:h val="0.78245791831226141"/>
        </c:manualLayout>
      </c:layout>
      <c:bar3DChart>
        <c:barDir val="col"/>
        <c:grouping val="clustered"/>
        <c:varyColors val="1"/>
        <c:ser>
          <c:idx val="0"/>
          <c:order val="0"/>
          <c:spPr>
            <a:ln>
              <a:solidFill>
                <a:schemeClr val="tx1"/>
              </a:solidFill>
            </a:ln>
          </c:spPr>
          <c:invertIfNegative val="0"/>
          <c:dPt>
            <c:idx val="0"/>
            <c:invertIfNegative val="0"/>
            <c:bubble3D val="0"/>
            <c:extLst>
              <c:ext xmlns:c16="http://schemas.microsoft.com/office/drawing/2014/chart" uri="{C3380CC4-5D6E-409C-BE32-E72D297353CC}">
                <c16:uniqueId val="{00000000-D082-45AF-9D51-E3D3116D6DD1}"/>
              </c:ext>
            </c:extLst>
          </c:dPt>
          <c:dPt>
            <c:idx val="1"/>
            <c:invertIfNegative val="0"/>
            <c:bubble3D val="0"/>
            <c:extLst>
              <c:ext xmlns:c16="http://schemas.microsoft.com/office/drawing/2014/chart" uri="{C3380CC4-5D6E-409C-BE32-E72D297353CC}">
                <c16:uniqueId val="{00000001-D082-45AF-9D51-E3D3116D6DD1}"/>
              </c:ext>
            </c:extLst>
          </c:dPt>
          <c:dPt>
            <c:idx val="2"/>
            <c:invertIfNegative val="0"/>
            <c:bubble3D val="0"/>
            <c:extLst>
              <c:ext xmlns:c16="http://schemas.microsoft.com/office/drawing/2014/chart" uri="{C3380CC4-5D6E-409C-BE32-E72D297353CC}">
                <c16:uniqueId val="{00000002-D082-45AF-9D51-E3D3116D6DD1}"/>
              </c:ext>
            </c:extLst>
          </c:dPt>
          <c:dPt>
            <c:idx val="3"/>
            <c:invertIfNegative val="0"/>
            <c:bubble3D val="0"/>
            <c:extLst>
              <c:ext xmlns:c16="http://schemas.microsoft.com/office/drawing/2014/chart" uri="{C3380CC4-5D6E-409C-BE32-E72D297353CC}">
                <c16:uniqueId val="{00000003-D082-45AF-9D51-E3D3116D6DD1}"/>
              </c:ext>
            </c:extLst>
          </c:dPt>
          <c:dPt>
            <c:idx val="4"/>
            <c:invertIfNegative val="0"/>
            <c:bubble3D val="0"/>
            <c:extLst>
              <c:ext xmlns:c16="http://schemas.microsoft.com/office/drawing/2014/chart" uri="{C3380CC4-5D6E-409C-BE32-E72D297353CC}">
                <c16:uniqueId val="{00000004-D082-45AF-9D51-E3D3116D6DD1}"/>
              </c:ext>
            </c:extLst>
          </c:dPt>
          <c:dPt>
            <c:idx val="5"/>
            <c:invertIfNegative val="0"/>
            <c:bubble3D val="0"/>
            <c:extLst>
              <c:ext xmlns:c16="http://schemas.microsoft.com/office/drawing/2014/chart" uri="{C3380CC4-5D6E-409C-BE32-E72D297353CC}">
                <c16:uniqueId val="{00000005-D082-45AF-9D51-E3D3116D6DD1}"/>
              </c:ext>
            </c:extLst>
          </c:dPt>
          <c:dPt>
            <c:idx val="6"/>
            <c:invertIfNegative val="0"/>
            <c:bubble3D val="0"/>
            <c:extLst>
              <c:ext xmlns:c16="http://schemas.microsoft.com/office/drawing/2014/chart" uri="{C3380CC4-5D6E-409C-BE32-E72D297353CC}">
                <c16:uniqueId val="{00000006-D082-45AF-9D51-E3D3116D6DD1}"/>
              </c:ext>
            </c:extLst>
          </c:dPt>
          <c:dPt>
            <c:idx val="7"/>
            <c:invertIfNegative val="0"/>
            <c:bubble3D val="0"/>
            <c:extLst>
              <c:ext xmlns:c16="http://schemas.microsoft.com/office/drawing/2014/chart" uri="{C3380CC4-5D6E-409C-BE32-E72D297353CC}">
                <c16:uniqueId val="{00000007-D082-45AF-9D51-E3D3116D6DD1}"/>
              </c:ext>
            </c:extLst>
          </c:dPt>
          <c:dPt>
            <c:idx val="8"/>
            <c:invertIfNegative val="0"/>
            <c:bubble3D val="0"/>
            <c:extLst>
              <c:ext xmlns:c16="http://schemas.microsoft.com/office/drawing/2014/chart" uri="{C3380CC4-5D6E-409C-BE32-E72D297353CC}">
                <c16:uniqueId val="{00000008-D082-45AF-9D51-E3D3116D6DD1}"/>
              </c:ext>
            </c:extLst>
          </c:dPt>
          <c:dPt>
            <c:idx val="9"/>
            <c:invertIfNegative val="0"/>
            <c:bubble3D val="0"/>
            <c:extLst>
              <c:ext xmlns:c16="http://schemas.microsoft.com/office/drawing/2014/chart" uri="{C3380CC4-5D6E-409C-BE32-E72D297353CC}">
                <c16:uniqueId val="{00000009-D082-45AF-9D51-E3D3116D6DD1}"/>
              </c:ext>
            </c:extLst>
          </c:dPt>
          <c:dPt>
            <c:idx val="10"/>
            <c:invertIfNegative val="0"/>
            <c:bubble3D val="0"/>
            <c:extLst>
              <c:ext xmlns:c16="http://schemas.microsoft.com/office/drawing/2014/chart" uri="{C3380CC4-5D6E-409C-BE32-E72D297353CC}">
                <c16:uniqueId val="{0000000A-D082-45AF-9D51-E3D3116D6DD1}"/>
              </c:ext>
            </c:extLst>
          </c:dPt>
          <c:dLbls>
            <c:dLbl>
              <c:idx val="0"/>
              <c:layout>
                <c:manualLayout>
                  <c:x val="8.6862106406080542E-3"/>
                  <c:y val="-2.070393374741200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82-45AF-9D51-E3D3116D6DD1}"/>
                </c:ext>
              </c:extLst>
            </c:dLbl>
            <c:dLbl>
              <c:idx val="1"/>
              <c:layout>
                <c:manualLayout>
                  <c:x val="1.1943539630836048E-2"/>
                  <c:y val="-2.898583329257755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82-45AF-9D51-E3D3116D6DD1}"/>
                </c:ext>
              </c:extLst>
            </c:dLbl>
            <c:dLbl>
              <c:idx val="2"/>
              <c:layout>
                <c:manualLayout>
                  <c:x val="1.0857763300760083E-2"/>
                  <c:y val="-2.484504654309515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82-45AF-9D51-E3D3116D6DD1}"/>
                </c:ext>
              </c:extLst>
            </c:dLbl>
            <c:dLbl>
              <c:idx val="3"/>
              <c:layout>
                <c:manualLayout>
                  <c:x val="1.3029315960911973E-2"/>
                  <c:y val="-2.070425979361275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82-45AF-9D51-E3D3116D6DD1}"/>
                </c:ext>
              </c:extLst>
            </c:dLbl>
            <c:dLbl>
              <c:idx val="4"/>
              <c:layout>
                <c:manualLayout>
                  <c:x val="1.0857763300760043E-2"/>
                  <c:y val="-2.898583329257755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82-45AF-9D51-E3D3116D6DD1}"/>
                </c:ext>
              </c:extLst>
            </c:dLbl>
            <c:dLbl>
              <c:idx val="5"/>
              <c:layout>
                <c:manualLayout>
                  <c:x val="9.771986970684118E-3"/>
                  <c:y val="-2.484472049689440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82-45AF-9D51-E3D3116D6DD1}"/>
                </c:ext>
              </c:extLst>
            </c:dLbl>
            <c:dLbl>
              <c:idx val="6"/>
              <c:layout>
                <c:manualLayout>
                  <c:x val="1.0857763300760043E-2"/>
                  <c:y val="-2.8985507246376812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82-45AF-9D51-E3D3116D6DD1}"/>
                </c:ext>
              </c:extLst>
            </c:dLbl>
            <c:dLbl>
              <c:idx val="7"/>
              <c:layout>
                <c:manualLayout>
                  <c:x val="1.194345413663683E-2"/>
                  <c:y val="-2.8985507246376812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82-45AF-9D51-E3D3116D6DD1}"/>
                </c:ext>
              </c:extLst>
            </c:dLbl>
            <c:dLbl>
              <c:idx val="8"/>
              <c:layout>
                <c:manualLayout>
                  <c:x val="8.6862106406080351E-3"/>
                  <c:y val="-2.8985507246376812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082-45AF-9D51-E3D3116D6DD1}"/>
                </c:ext>
              </c:extLst>
            </c:dLbl>
            <c:dLbl>
              <c:idx val="9"/>
              <c:layout>
                <c:manualLayout>
                  <c:x val="9.7719014764848199E-3"/>
                  <c:y val="-2.484472049689440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82-45AF-9D51-E3D3116D6DD1}"/>
                </c:ext>
              </c:extLst>
            </c:dLbl>
            <c:dLbl>
              <c:idx val="10"/>
              <c:layout>
                <c:manualLayout>
                  <c:x val="1.0857763300759883E-2"/>
                  <c:y val="-2.484472049689440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082-45AF-9D51-E3D3116D6DD1}"/>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Comparisons'!$C$130:$C$140</c:f>
              <c:strCache>
                <c:ptCount val="11"/>
                <c:pt idx="0">
                  <c:v>General Office Administration</c:v>
                </c:pt>
                <c:pt idx="1">
                  <c:v>Department 1 Name</c:v>
                </c:pt>
                <c:pt idx="2">
                  <c:v>Department 2 Name</c:v>
                </c:pt>
                <c:pt idx="3">
                  <c:v>Department 3 Name</c:v>
                </c:pt>
                <c:pt idx="4">
                  <c:v>Department 4 Name</c:v>
                </c:pt>
                <c:pt idx="5">
                  <c:v>Department 5 Name</c:v>
                </c:pt>
                <c:pt idx="6">
                  <c:v>Department 6 Name</c:v>
                </c:pt>
                <c:pt idx="7">
                  <c:v>Department 7 Name</c:v>
                </c:pt>
                <c:pt idx="8">
                  <c:v>Department 8 Name</c:v>
                </c:pt>
                <c:pt idx="9">
                  <c:v>Department 9 Name</c:v>
                </c:pt>
                <c:pt idx="10">
                  <c:v>Department 10 Name</c:v>
                </c:pt>
              </c:strCache>
            </c:strRef>
          </c:cat>
          <c:val>
            <c:numRef>
              <c:f>'Step 4-Reports &amp; Comparisons'!$F$130:$F$140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D082-45AF-9D51-E3D3116D6DD1}"/>
            </c:ext>
          </c:extLst>
        </c:ser>
        <c:dLbls>
          <c:showLegendKey val="0"/>
          <c:showVal val="0"/>
          <c:showCatName val="0"/>
          <c:showSerName val="0"/>
          <c:showPercent val="0"/>
          <c:showBubbleSize val="0"/>
        </c:dLbls>
        <c:gapWidth val="150"/>
        <c:shape val="box"/>
        <c:axId val="1017675887"/>
        <c:axId val="1"/>
        <c:axId val="0"/>
      </c:bar3DChart>
      <c:catAx>
        <c:axId val="1017675887"/>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scaling>
        <c:delete val="0"/>
        <c:axPos val="l"/>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7675887"/>
        <c:crosses val="autoZero"/>
        <c:crossBetween val="between"/>
        <c:majorUnit val="0.1"/>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Total Employee Costs by Department</a:t>
            </a:r>
          </a:p>
        </c:rich>
      </c:tx>
      <c:layout>
        <c:manualLayout>
          <c:xMode val="edge"/>
          <c:yMode val="edge"/>
          <c:x val="0.30402965099659574"/>
          <c:y val="3.4884725464593307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5.4784573583231674E-2"/>
          <c:y val="0.12078955430255761"/>
          <c:w val="0.85615125278614712"/>
          <c:h val="0.81522012578616354"/>
        </c:manualLayout>
      </c:layout>
      <c:bar3DChart>
        <c:barDir val="col"/>
        <c:grouping val="clustered"/>
        <c:varyColors val="1"/>
        <c:ser>
          <c:idx val="0"/>
          <c:order val="0"/>
          <c:spPr>
            <a:ln>
              <a:solidFill>
                <a:schemeClr val="tx1"/>
              </a:solidFill>
            </a:ln>
          </c:spPr>
          <c:invertIfNegative val="0"/>
          <c:dPt>
            <c:idx val="0"/>
            <c:invertIfNegative val="0"/>
            <c:bubble3D val="0"/>
            <c:extLst>
              <c:ext xmlns:c16="http://schemas.microsoft.com/office/drawing/2014/chart" uri="{C3380CC4-5D6E-409C-BE32-E72D297353CC}">
                <c16:uniqueId val="{00000000-99AC-4AD0-A673-AFEB2A8DBC26}"/>
              </c:ext>
            </c:extLst>
          </c:dPt>
          <c:dPt>
            <c:idx val="1"/>
            <c:invertIfNegative val="0"/>
            <c:bubble3D val="0"/>
            <c:extLst>
              <c:ext xmlns:c16="http://schemas.microsoft.com/office/drawing/2014/chart" uri="{C3380CC4-5D6E-409C-BE32-E72D297353CC}">
                <c16:uniqueId val="{00000001-99AC-4AD0-A673-AFEB2A8DBC26}"/>
              </c:ext>
            </c:extLst>
          </c:dPt>
          <c:dPt>
            <c:idx val="2"/>
            <c:invertIfNegative val="0"/>
            <c:bubble3D val="0"/>
            <c:extLst>
              <c:ext xmlns:c16="http://schemas.microsoft.com/office/drawing/2014/chart" uri="{C3380CC4-5D6E-409C-BE32-E72D297353CC}">
                <c16:uniqueId val="{00000002-99AC-4AD0-A673-AFEB2A8DBC26}"/>
              </c:ext>
            </c:extLst>
          </c:dPt>
          <c:dPt>
            <c:idx val="3"/>
            <c:invertIfNegative val="0"/>
            <c:bubble3D val="0"/>
            <c:extLst>
              <c:ext xmlns:c16="http://schemas.microsoft.com/office/drawing/2014/chart" uri="{C3380CC4-5D6E-409C-BE32-E72D297353CC}">
                <c16:uniqueId val="{00000003-99AC-4AD0-A673-AFEB2A8DBC26}"/>
              </c:ext>
            </c:extLst>
          </c:dPt>
          <c:dPt>
            <c:idx val="4"/>
            <c:invertIfNegative val="0"/>
            <c:bubble3D val="0"/>
            <c:extLst>
              <c:ext xmlns:c16="http://schemas.microsoft.com/office/drawing/2014/chart" uri="{C3380CC4-5D6E-409C-BE32-E72D297353CC}">
                <c16:uniqueId val="{00000004-99AC-4AD0-A673-AFEB2A8DBC26}"/>
              </c:ext>
            </c:extLst>
          </c:dPt>
          <c:dPt>
            <c:idx val="5"/>
            <c:invertIfNegative val="0"/>
            <c:bubble3D val="0"/>
            <c:extLst>
              <c:ext xmlns:c16="http://schemas.microsoft.com/office/drawing/2014/chart" uri="{C3380CC4-5D6E-409C-BE32-E72D297353CC}">
                <c16:uniqueId val="{00000005-99AC-4AD0-A673-AFEB2A8DBC26}"/>
              </c:ext>
            </c:extLst>
          </c:dPt>
          <c:dPt>
            <c:idx val="6"/>
            <c:invertIfNegative val="0"/>
            <c:bubble3D val="0"/>
            <c:extLst>
              <c:ext xmlns:c16="http://schemas.microsoft.com/office/drawing/2014/chart" uri="{C3380CC4-5D6E-409C-BE32-E72D297353CC}">
                <c16:uniqueId val="{00000006-99AC-4AD0-A673-AFEB2A8DBC26}"/>
              </c:ext>
            </c:extLst>
          </c:dPt>
          <c:dPt>
            <c:idx val="7"/>
            <c:invertIfNegative val="0"/>
            <c:bubble3D val="0"/>
            <c:extLst>
              <c:ext xmlns:c16="http://schemas.microsoft.com/office/drawing/2014/chart" uri="{C3380CC4-5D6E-409C-BE32-E72D297353CC}">
                <c16:uniqueId val="{00000007-99AC-4AD0-A673-AFEB2A8DBC26}"/>
              </c:ext>
            </c:extLst>
          </c:dPt>
          <c:dPt>
            <c:idx val="8"/>
            <c:invertIfNegative val="0"/>
            <c:bubble3D val="0"/>
            <c:extLst>
              <c:ext xmlns:c16="http://schemas.microsoft.com/office/drawing/2014/chart" uri="{C3380CC4-5D6E-409C-BE32-E72D297353CC}">
                <c16:uniqueId val="{00000008-99AC-4AD0-A673-AFEB2A8DBC26}"/>
              </c:ext>
            </c:extLst>
          </c:dPt>
          <c:dPt>
            <c:idx val="9"/>
            <c:invertIfNegative val="0"/>
            <c:bubble3D val="0"/>
            <c:extLst>
              <c:ext xmlns:c16="http://schemas.microsoft.com/office/drawing/2014/chart" uri="{C3380CC4-5D6E-409C-BE32-E72D297353CC}">
                <c16:uniqueId val="{00000009-99AC-4AD0-A673-AFEB2A8DBC26}"/>
              </c:ext>
            </c:extLst>
          </c:dPt>
          <c:dPt>
            <c:idx val="10"/>
            <c:invertIfNegative val="0"/>
            <c:bubble3D val="0"/>
            <c:extLst>
              <c:ext xmlns:c16="http://schemas.microsoft.com/office/drawing/2014/chart" uri="{C3380CC4-5D6E-409C-BE32-E72D297353CC}">
                <c16:uniqueId val="{0000000A-99AC-4AD0-A673-AFEB2A8DBC26}"/>
              </c:ext>
            </c:extLst>
          </c:dPt>
          <c:dLbls>
            <c:dLbl>
              <c:idx val="0"/>
              <c:layout>
                <c:manualLayout>
                  <c:x val="1.0025062656641574E-2"/>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AC-4AD0-A673-AFEB2A8DBC26}"/>
                </c:ext>
              </c:extLst>
            </c:dLbl>
            <c:dLbl>
              <c:idx val="1"/>
              <c:layout>
                <c:manualLayout>
                  <c:x val="8.3542188805346401E-3"/>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AC-4AD0-A673-AFEB2A8DBC26}"/>
                </c:ext>
              </c:extLst>
            </c:dLbl>
            <c:dLbl>
              <c:idx val="2"/>
              <c:layout>
                <c:manualLayout>
                  <c:x val="1.0025062656641603E-2"/>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AC-4AD0-A673-AFEB2A8DBC26}"/>
                </c:ext>
              </c:extLst>
            </c:dLbl>
            <c:dLbl>
              <c:idx val="3"/>
              <c:layout>
                <c:manualLayout>
                  <c:x val="8.3542188805346695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AC-4AD0-A673-AFEB2A8DBC26}"/>
                </c:ext>
              </c:extLst>
            </c:dLbl>
            <c:dLbl>
              <c:idx val="4"/>
              <c:layout>
                <c:manualLayout>
                  <c:x val="1.1695906432748477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AC-4AD0-A673-AFEB2A8DBC26}"/>
                </c:ext>
              </c:extLst>
            </c:dLbl>
            <c:dLbl>
              <c:idx val="5"/>
              <c:layout>
                <c:manualLayout>
                  <c:x val="1.002506265664154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AC-4AD0-A673-AFEB2A8DBC26}"/>
                </c:ext>
              </c:extLst>
            </c:dLbl>
            <c:dLbl>
              <c:idx val="6"/>
              <c:layout>
                <c:manualLayout>
                  <c:x val="1.002506265664160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AC-4AD0-A673-AFEB2A8DBC26}"/>
                </c:ext>
              </c:extLst>
            </c:dLbl>
            <c:dLbl>
              <c:idx val="7"/>
              <c:layout>
                <c:manualLayout>
                  <c:x val="6.6833751044277356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AC-4AD0-A673-AFEB2A8DBC26}"/>
                </c:ext>
              </c:extLst>
            </c:dLbl>
            <c:dLbl>
              <c:idx val="8"/>
              <c:layout>
                <c:manualLayout>
                  <c:x val="5.0125313283206794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AC-4AD0-A673-AFEB2A8DBC26}"/>
                </c:ext>
              </c:extLst>
            </c:dLbl>
            <c:dLbl>
              <c:idx val="9"/>
              <c:layout>
                <c:manualLayout>
                  <c:x val="1.0025062656641482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AC-4AD0-A673-AFEB2A8DBC26}"/>
                </c:ext>
              </c:extLst>
            </c:dLbl>
            <c:dLbl>
              <c:idx val="10"/>
              <c:layout>
                <c:manualLayout>
                  <c:x val="1.002506265664160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AC-4AD0-A673-AFEB2A8DBC26}"/>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Comparisons'!$H$113:$H$123</c:f>
              <c:strCache>
                <c:ptCount val="11"/>
                <c:pt idx="0">
                  <c:v>General Office Administration</c:v>
                </c:pt>
                <c:pt idx="1">
                  <c:v>Department 1 Name</c:v>
                </c:pt>
                <c:pt idx="2">
                  <c:v>Department 2 Name</c:v>
                </c:pt>
                <c:pt idx="3">
                  <c:v>Department 3 Name</c:v>
                </c:pt>
                <c:pt idx="4">
                  <c:v>Department 4 Name</c:v>
                </c:pt>
                <c:pt idx="5">
                  <c:v>Department 5 Name</c:v>
                </c:pt>
                <c:pt idx="6">
                  <c:v>Department 6 Name</c:v>
                </c:pt>
                <c:pt idx="7">
                  <c:v>Department 7 Name</c:v>
                </c:pt>
                <c:pt idx="8">
                  <c:v>Department 8 Name</c:v>
                </c:pt>
                <c:pt idx="9">
                  <c:v>Department 9 Name</c:v>
                </c:pt>
                <c:pt idx="10">
                  <c:v>Department 10 Name</c:v>
                </c:pt>
              </c:strCache>
            </c:strRef>
          </c:cat>
          <c:val>
            <c:numRef>
              <c:f>'Step 4-Reports &amp; Comparisons'!$K$113:$K$123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99AC-4AD0-A673-AFEB2A8DBC26}"/>
            </c:ext>
          </c:extLst>
        </c:ser>
        <c:dLbls>
          <c:showLegendKey val="0"/>
          <c:showVal val="0"/>
          <c:showCatName val="0"/>
          <c:showSerName val="0"/>
          <c:showPercent val="0"/>
          <c:showBubbleSize val="0"/>
        </c:dLbls>
        <c:gapWidth val="150"/>
        <c:shape val="box"/>
        <c:axId val="1017676719"/>
        <c:axId val="1"/>
        <c:axId val="0"/>
      </c:bar3DChart>
      <c:catAx>
        <c:axId val="1017676719"/>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scaling>
        <c:delete val="0"/>
        <c:axPos val="l"/>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7676719"/>
        <c:crosses val="autoZero"/>
        <c:crossBetween val="between"/>
        <c:majorUnit val="0.1"/>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Net Profit Per Time Period</a:t>
            </a:r>
          </a:p>
        </c:rich>
      </c:tx>
      <c:layout>
        <c:manualLayout>
          <c:xMode val="edge"/>
          <c:yMode val="edge"/>
          <c:x val="0.33281817923166107"/>
          <c:y val="3.488445313762531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549431321084861"/>
          <c:y val="0.12239849648423577"/>
          <c:w val="0.83099358244959276"/>
          <c:h val="0.63845842219361804"/>
        </c:manualLayout>
      </c:layout>
      <c:bar3DChart>
        <c:barDir val="col"/>
        <c:grouping val="clustered"/>
        <c:varyColors val="1"/>
        <c:ser>
          <c:idx val="0"/>
          <c:order val="0"/>
          <c:tx>
            <c:strRef>
              <c:f>'Step 4-Reports &amp; Comparisons'!$H$96:$K$96</c:f>
              <c:strCache>
                <c:ptCount val="1"/>
              </c:strCache>
            </c:strRef>
          </c:tx>
          <c:spPr>
            <a:ln>
              <a:solidFill>
                <a:schemeClr val="tx1"/>
              </a:solidFill>
            </a:ln>
          </c:spPr>
          <c:invertIfNegative val="0"/>
          <c:dPt>
            <c:idx val="0"/>
            <c:invertIfNegative val="0"/>
            <c:bubble3D val="0"/>
            <c:extLst>
              <c:ext xmlns:c16="http://schemas.microsoft.com/office/drawing/2014/chart" uri="{C3380CC4-5D6E-409C-BE32-E72D297353CC}">
                <c16:uniqueId val="{00000000-6943-4FDF-902B-C6359409B9B8}"/>
              </c:ext>
            </c:extLst>
          </c:dPt>
          <c:dPt>
            <c:idx val="1"/>
            <c:invertIfNegative val="0"/>
            <c:bubble3D val="0"/>
            <c:extLst>
              <c:ext xmlns:c16="http://schemas.microsoft.com/office/drawing/2014/chart" uri="{C3380CC4-5D6E-409C-BE32-E72D297353CC}">
                <c16:uniqueId val="{00000001-6943-4FDF-902B-C6359409B9B8}"/>
              </c:ext>
            </c:extLst>
          </c:dPt>
          <c:dPt>
            <c:idx val="2"/>
            <c:invertIfNegative val="0"/>
            <c:bubble3D val="0"/>
            <c:extLst>
              <c:ext xmlns:c16="http://schemas.microsoft.com/office/drawing/2014/chart" uri="{C3380CC4-5D6E-409C-BE32-E72D297353CC}">
                <c16:uniqueId val="{00000002-6943-4FDF-902B-C6359409B9B8}"/>
              </c:ext>
            </c:extLst>
          </c:dPt>
          <c:dLbls>
            <c:dLbl>
              <c:idx val="0"/>
              <c:layout>
                <c:manualLayout>
                  <c:x val="0"/>
                  <c:y val="-1.104972375690614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43-4FDF-902B-C6359409B9B8}"/>
                </c:ext>
              </c:extLst>
            </c:dLbl>
            <c:dLbl>
              <c:idx val="1"/>
              <c:layout>
                <c:manualLayout>
                  <c:x val="0"/>
                  <c:y val="-1.104972375690614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43-4FDF-902B-C6359409B9B8}"/>
                </c:ext>
              </c:extLst>
            </c:dLbl>
            <c:dLbl>
              <c:idx val="2"/>
              <c:layout>
                <c:manualLayout>
                  <c:x val="0"/>
                  <c:y val="-1.104972375690614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43-4FDF-902B-C6359409B9B8}"/>
                </c:ext>
              </c:extLst>
            </c:dLbl>
            <c:dLbl>
              <c:idx val="3"/>
              <c:layout>
                <c:manualLayout>
                  <c:x val="0"/>
                  <c:y val="-1.1049723756906112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43-4FDF-902B-C6359409B9B8}"/>
                </c:ext>
              </c:extLst>
            </c:dLbl>
            <c:dLbl>
              <c:idx val="4"/>
              <c:layout>
                <c:manualLayout>
                  <c:x val="0"/>
                  <c:y val="-1.1049723756906094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43-4FDF-902B-C6359409B9B8}"/>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Comparisons'!$K$175:$L$177</c:f>
              <c:strCache>
                <c:ptCount val="3"/>
                <c:pt idx="0">
                  <c:v>Per Week </c:v>
                </c:pt>
                <c:pt idx="1">
                  <c:v>Per Month </c:v>
                </c:pt>
                <c:pt idx="2">
                  <c:v>Per Year</c:v>
                </c:pt>
              </c:strCache>
            </c:strRef>
          </c:cat>
          <c:val>
            <c:numRef>
              <c:f>'Step 4-Reports &amp; Comparisons'!$J$175:$J$177</c:f>
              <c:numCache>
                <c:formatCode>_("$"* #,##0_);_("$"* \(#,##0\);_("$"* "-"??_);_(@_)</c:formatCode>
                <c:ptCount val="3"/>
                <c:pt idx="0">
                  <c:v>0</c:v>
                </c:pt>
                <c:pt idx="1">
                  <c:v>0</c:v>
                </c:pt>
                <c:pt idx="2">
                  <c:v>0</c:v>
                </c:pt>
              </c:numCache>
            </c:numRef>
          </c:val>
          <c:extLst>
            <c:ext xmlns:c16="http://schemas.microsoft.com/office/drawing/2014/chart" uri="{C3380CC4-5D6E-409C-BE32-E72D297353CC}">
              <c16:uniqueId val="{00000005-6943-4FDF-902B-C6359409B9B8}"/>
            </c:ext>
          </c:extLst>
        </c:ser>
        <c:dLbls>
          <c:showLegendKey val="0"/>
          <c:showVal val="0"/>
          <c:showCatName val="0"/>
          <c:showSerName val="0"/>
          <c:showPercent val="0"/>
          <c:showBubbleSize val="0"/>
        </c:dLbls>
        <c:gapWidth val="150"/>
        <c:shape val="box"/>
        <c:axId val="1017687535"/>
        <c:axId val="1"/>
        <c:axId val="0"/>
      </c:bar3DChart>
      <c:catAx>
        <c:axId val="1017687535"/>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7687535"/>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Net Profit Per Employee Per Time Period</a:t>
            </a:r>
          </a:p>
        </c:rich>
      </c:tx>
      <c:layout>
        <c:manualLayout>
          <c:xMode val="edge"/>
          <c:yMode val="edge"/>
          <c:x val="0.25091831469784226"/>
          <c:y val="3.8577930418272184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001595744680851"/>
          <c:y val="0.17828657645339244"/>
          <c:w val="0.8998404255319149"/>
          <c:h val="0.54265013280525576"/>
        </c:manualLayout>
      </c:layout>
      <c:bar3DChart>
        <c:barDir val="col"/>
        <c:grouping val="clustered"/>
        <c:varyColors val="1"/>
        <c:ser>
          <c:idx val="0"/>
          <c:order val="0"/>
          <c:tx>
            <c:strRef>
              <c:f>'Step 4-Reports &amp; Comparisons'!$H$96:$K$96</c:f>
              <c:strCache>
                <c:ptCount val="1"/>
              </c:strCache>
            </c:strRef>
          </c:tx>
          <c:spPr>
            <a:ln>
              <a:solidFill>
                <a:schemeClr val="tx1"/>
              </a:solidFill>
            </a:ln>
          </c:spPr>
          <c:invertIfNegative val="0"/>
          <c:dPt>
            <c:idx val="0"/>
            <c:invertIfNegative val="0"/>
            <c:bubble3D val="0"/>
            <c:extLst>
              <c:ext xmlns:c16="http://schemas.microsoft.com/office/drawing/2014/chart" uri="{C3380CC4-5D6E-409C-BE32-E72D297353CC}">
                <c16:uniqueId val="{00000000-3A5A-4512-A1DA-3F1F64EC9F58}"/>
              </c:ext>
            </c:extLst>
          </c:dPt>
          <c:dPt>
            <c:idx val="1"/>
            <c:invertIfNegative val="0"/>
            <c:bubble3D val="0"/>
            <c:extLst>
              <c:ext xmlns:c16="http://schemas.microsoft.com/office/drawing/2014/chart" uri="{C3380CC4-5D6E-409C-BE32-E72D297353CC}">
                <c16:uniqueId val="{00000001-3A5A-4512-A1DA-3F1F64EC9F58}"/>
              </c:ext>
            </c:extLst>
          </c:dPt>
          <c:dPt>
            <c:idx val="2"/>
            <c:invertIfNegative val="0"/>
            <c:bubble3D val="0"/>
            <c:extLst>
              <c:ext xmlns:c16="http://schemas.microsoft.com/office/drawing/2014/chart" uri="{C3380CC4-5D6E-409C-BE32-E72D297353CC}">
                <c16:uniqueId val="{00000002-3A5A-4512-A1DA-3F1F64EC9F58}"/>
              </c:ext>
            </c:extLst>
          </c:dPt>
          <c:dLbls>
            <c:dLbl>
              <c:idx val="0"/>
              <c:layout>
                <c:manualLayout>
                  <c:x val="-3.250553465877445E-17"/>
                  <c:y val="-2.2160664819944529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5A-4512-A1DA-3F1F64EC9F58}"/>
                </c:ext>
              </c:extLst>
            </c:dLbl>
            <c:dLbl>
              <c:idx val="1"/>
              <c:layout>
                <c:manualLayout>
                  <c:x val="0"/>
                  <c:y val="-2.216066481994466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5A-4512-A1DA-3F1F64EC9F58}"/>
                </c:ext>
              </c:extLst>
            </c:dLbl>
            <c:dLbl>
              <c:idx val="2"/>
              <c:layout>
                <c:manualLayout>
                  <c:x val="0"/>
                  <c:y val="-2.216066481994459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5A-4512-A1DA-3F1F64EC9F58}"/>
                </c:ext>
              </c:extLst>
            </c:dLbl>
            <c:dLbl>
              <c:idx val="3"/>
              <c:layout>
                <c:manualLayout>
                  <c:x val="0"/>
                  <c:y val="-2.216066481994459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5A-4512-A1DA-3F1F64EC9F58}"/>
                </c:ext>
              </c:extLst>
            </c:dLbl>
            <c:dLbl>
              <c:idx val="4"/>
              <c:layout>
                <c:manualLayout>
                  <c:x val="-1.300221386350978E-16"/>
                  <c:y val="-1.4773776546629766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5A-4512-A1DA-3F1F64EC9F58}"/>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Comparisons'!$K$180:$L$182</c:f>
              <c:strCache>
                <c:ptCount val="3"/>
                <c:pt idx="0">
                  <c:v>Per Employee, 
Per Week</c:v>
                </c:pt>
                <c:pt idx="1">
                  <c:v>Per Employee, 
Per Month</c:v>
                </c:pt>
                <c:pt idx="2">
                  <c:v>Per Employee, 
Per Year</c:v>
                </c:pt>
              </c:strCache>
            </c:strRef>
          </c:cat>
          <c:val>
            <c:numRef>
              <c:f>'Step 4-Reports &amp; Comparisons'!$J$180:$J$182</c:f>
              <c:numCache>
                <c:formatCode>_("$"* #,##0_);_("$"* \(#,##0\);_("$"* "-"??_);_(@_)</c:formatCode>
                <c:ptCount val="3"/>
                <c:pt idx="0">
                  <c:v>0</c:v>
                </c:pt>
                <c:pt idx="1">
                  <c:v>0</c:v>
                </c:pt>
                <c:pt idx="2">
                  <c:v>0</c:v>
                </c:pt>
              </c:numCache>
            </c:numRef>
          </c:val>
          <c:extLst>
            <c:ext xmlns:c16="http://schemas.microsoft.com/office/drawing/2014/chart" uri="{C3380CC4-5D6E-409C-BE32-E72D297353CC}">
              <c16:uniqueId val="{00000005-3A5A-4512-A1DA-3F1F64EC9F58}"/>
            </c:ext>
          </c:extLst>
        </c:ser>
        <c:dLbls>
          <c:showLegendKey val="0"/>
          <c:showVal val="0"/>
          <c:showCatName val="0"/>
          <c:showSerName val="0"/>
          <c:showPercent val="0"/>
          <c:showBubbleSize val="0"/>
        </c:dLbls>
        <c:gapWidth val="150"/>
        <c:shape val="box"/>
        <c:axId val="1017680047"/>
        <c:axId val="1"/>
        <c:axId val="0"/>
      </c:bar3DChart>
      <c:catAx>
        <c:axId val="101768004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7680047"/>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Department  Costs Comparison</a:t>
            </a:r>
          </a:p>
        </c:rich>
      </c:tx>
      <c:layout>
        <c:manualLayout>
          <c:xMode val="edge"/>
          <c:yMode val="edge"/>
          <c:x val="0.26640786112673415"/>
          <c:y val="1.9024862647796036E-2"/>
        </c:manualLayout>
      </c:layout>
      <c:overlay val="0"/>
      <c:spPr>
        <a:noFill/>
        <a:ln w="25400">
          <a:noFill/>
        </a:ln>
      </c:spPr>
    </c:title>
    <c:autoTitleDeleted val="0"/>
    <c:view3D>
      <c:rotX val="13"/>
      <c:rotY val="341"/>
      <c:depthPercent val="100"/>
      <c:rAngAx val="0"/>
    </c:view3D>
    <c:floor>
      <c:thickness val="0"/>
      <c:spPr>
        <a:solidFill>
          <a:srgbClr val="C0C0C0"/>
        </a:solidFill>
        <a:ln w="3175">
          <a:solidFill>
            <a:srgbClr val="000000"/>
          </a:solidFill>
          <a:prstDash val="solid"/>
        </a:ln>
      </c:spPr>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23263556261118284"/>
          <c:y val="5.603622478982228E-2"/>
          <c:w val="0.68733234407849475"/>
          <c:h val="0.77977921101570857"/>
        </c:manualLayout>
      </c:layout>
      <c:bar3DChart>
        <c:barDir val="col"/>
        <c:grouping val="standard"/>
        <c:varyColors val="0"/>
        <c:ser>
          <c:idx val="0"/>
          <c:order val="0"/>
          <c:tx>
            <c:strRef>
              <c:f>'Step 3-Pricing'!$H$17:$J$17</c:f>
              <c:strCache>
                <c:ptCount val="1"/>
                <c:pt idx="0">
                  <c:v>Overall Company</c:v>
                </c:pt>
              </c:strCache>
            </c:strRef>
          </c:tx>
          <c:spPr>
            <a:ln w="12700">
              <a:solidFill>
                <a:srgbClr val="000000"/>
              </a:solidFill>
              <a:prstDash val="solid"/>
            </a:ln>
          </c:spPr>
          <c:invertIfNegative val="0"/>
          <c:cat>
            <c:strRef>
              <c:f>'Step 3-Pricing'!$K$23:$L$26</c:f>
              <c:strCache>
                <c:ptCount val="4"/>
                <c:pt idx="0">
                  <c:v>Billable Field Time Costs</c:v>
                </c:pt>
                <c:pt idx="1">
                  <c:v>Non-Billable &amp; Office Time</c:v>
                </c:pt>
                <c:pt idx="2">
                  <c:v>Company Overhead</c:v>
                </c:pt>
                <c:pt idx="3">
                  <c:v>Profit</c:v>
                </c:pt>
              </c:strCache>
            </c:strRef>
          </c:cat>
          <c:val>
            <c:numRef>
              <c:f>'Step 3-Pricing'!$J$23:$J$26</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23AB-4DE6-9E9D-6F7051BF68BD}"/>
            </c:ext>
          </c:extLst>
        </c:ser>
        <c:ser>
          <c:idx val="1"/>
          <c:order val="1"/>
          <c:tx>
            <c:strRef>
              <c:f>'Step 3-Pricing'!$K$17:$L$17</c:f>
              <c:strCache>
                <c:ptCount val="1"/>
                <c:pt idx="0">
                  <c:v>Overall Company</c:v>
                </c:pt>
              </c:strCache>
            </c:strRef>
          </c:tx>
          <c:spPr>
            <a:solidFill>
              <a:srgbClr val="993366"/>
            </a:solidFill>
            <a:ln w="12700">
              <a:solidFill>
                <a:srgbClr val="000000"/>
              </a:solidFill>
              <a:prstDash val="solid"/>
            </a:ln>
          </c:spPr>
          <c:invertIfNegative val="0"/>
          <c:cat>
            <c:strRef>
              <c:f>'Step 3-Pricing'!$K$23:$L$26</c:f>
              <c:strCache>
                <c:ptCount val="4"/>
                <c:pt idx="0">
                  <c:v>Billable Field Time Costs</c:v>
                </c:pt>
                <c:pt idx="1">
                  <c:v>Non-Billable &amp; Office Time</c:v>
                </c:pt>
                <c:pt idx="2">
                  <c:v>Company Overhead</c:v>
                </c:pt>
                <c:pt idx="3">
                  <c:v>Profit</c:v>
                </c:pt>
              </c:strCache>
            </c:strRef>
          </c:cat>
          <c:val>
            <c:numRef>
              <c:f>'Step 3-Pricing'!$M$23:$M$26</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23AB-4DE6-9E9D-6F7051BF68BD}"/>
            </c:ext>
          </c:extLst>
        </c:ser>
        <c:dLbls>
          <c:showLegendKey val="0"/>
          <c:showVal val="0"/>
          <c:showCatName val="0"/>
          <c:showSerName val="0"/>
          <c:showPercent val="0"/>
          <c:showBubbleSize val="0"/>
        </c:dLbls>
        <c:gapWidth val="150"/>
        <c:shape val="box"/>
        <c:axId val="1017684623"/>
        <c:axId val="1"/>
        <c:axId val="2"/>
      </c:bar3DChart>
      <c:catAx>
        <c:axId val="1017684623"/>
        <c:scaling>
          <c:orientation val="minMax"/>
        </c:scaling>
        <c:delete val="0"/>
        <c:axPos val="b"/>
        <c:numFmt formatCode="General" sourceLinked="1"/>
        <c:majorTickMark val="out"/>
        <c:minorTickMark val="none"/>
        <c:tickLblPos val="low"/>
        <c:spPr>
          <a:ln w="3175">
            <a:solidFill>
              <a:srgbClr val="000000"/>
            </a:solidFill>
            <a:prstDash val="solid"/>
          </a:ln>
        </c:spPr>
        <c:txPr>
          <a:bodyPr rot="78000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300"/>
        <c:tickLblSkip val="1"/>
        <c:tickMarkSkip val="1"/>
        <c:noMultiLvlLbl val="1"/>
      </c:catAx>
      <c:valAx>
        <c:axId val="1"/>
        <c:scaling>
          <c:orientation val="minMax"/>
        </c:scaling>
        <c:delete val="0"/>
        <c:axPos val="r"/>
        <c:majorGridlines>
          <c:spPr>
            <a:ln w="3175">
              <a:solidFill>
                <a:srgbClr val="000000"/>
              </a:solidFill>
              <a:prstDash val="solid"/>
            </a:ln>
          </c:spPr>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017684623"/>
        <c:crosses val="max"/>
        <c:crossBetween val="between"/>
      </c:valAx>
      <c:serAx>
        <c:axId val="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tickLblSkip val="1"/>
        <c:tickMarkSkip val="1"/>
      </c:ser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Employee Generated Revenue by Department</a:t>
            </a:r>
          </a:p>
        </c:rich>
      </c:tx>
      <c:layout>
        <c:manualLayout>
          <c:xMode val="edge"/>
          <c:yMode val="edge"/>
          <c:x val="0.25076508655041602"/>
          <c:y val="3.4884666494773793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5.4784573583231674E-2"/>
          <c:y val="0.12078955430255761"/>
          <c:w val="0.85615125278614712"/>
          <c:h val="0.81522012578616354"/>
        </c:manualLayout>
      </c:layout>
      <c:bar3DChart>
        <c:barDir val="col"/>
        <c:grouping val="clustered"/>
        <c:varyColors val="1"/>
        <c:ser>
          <c:idx val="0"/>
          <c:order val="0"/>
          <c:spPr>
            <a:ln>
              <a:solidFill>
                <a:schemeClr val="tx1"/>
              </a:solidFill>
            </a:ln>
          </c:spPr>
          <c:invertIfNegative val="0"/>
          <c:dPt>
            <c:idx val="0"/>
            <c:invertIfNegative val="0"/>
            <c:bubble3D val="0"/>
            <c:extLst>
              <c:ext xmlns:c16="http://schemas.microsoft.com/office/drawing/2014/chart" uri="{C3380CC4-5D6E-409C-BE32-E72D297353CC}">
                <c16:uniqueId val="{00000000-285F-40B5-88D0-3094243FACC8}"/>
              </c:ext>
            </c:extLst>
          </c:dPt>
          <c:dPt>
            <c:idx val="1"/>
            <c:invertIfNegative val="0"/>
            <c:bubble3D val="0"/>
            <c:extLst>
              <c:ext xmlns:c16="http://schemas.microsoft.com/office/drawing/2014/chart" uri="{C3380CC4-5D6E-409C-BE32-E72D297353CC}">
                <c16:uniqueId val="{00000001-285F-40B5-88D0-3094243FACC8}"/>
              </c:ext>
            </c:extLst>
          </c:dPt>
          <c:dPt>
            <c:idx val="2"/>
            <c:invertIfNegative val="0"/>
            <c:bubble3D val="0"/>
            <c:extLst>
              <c:ext xmlns:c16="http://schemas.microsoft.com/office/drawing/2014/chart" uri="{C3380CC4-5D6E-409C-BE32-E72D297353CC}">
                <c16:uniqueId val="{00000002-285F-40B5-88D0-3094243FACC8}"/>
              </c:ext>
            </c:extLst>
          </c:dPt>
          <c:dPt>
            <c:idx val="3"/>
            <c:invertIfNegative val="0"/>
            <c:bubble3D val="0"/>
            <c:extLst>
              <c:ext xmlns:c16="http://schemas.microsoft.com/office/drawing/2014/chart" uri="{C3380CC4-5D6E-409C-BE32-E72D297353CC}">
                <c16:uniqueId val="{00000003-285F-40B5-88D0-3094243FACC8}"/>
              </c:ext>
            </c:extLst>
          </c:dPt>
          <c:dPt>
            <c:idx val="4"/>
            <c:invertIfNegative val="0"/>
            <c:bubble3D val="0"/>
            <c:extLst>
              <c:ext xmlns:c16="http://schemas.microsoft.com/office/drawing/2014/chart" uri="{C3380CC4-5D6E-409C-BE32-E72D297353CC}">
                <c16:uniqueId val="{00000004-285F-40B5-88D0-3094243FACC8}"/>
              </c:ext>
            </c:extLst>
          </c:dPt>
          <c:dPt>
            <c:idx val="5"/>
            <c:invertIfNegative val="0"/>
            <c:bubble3D val="0"/>
            <c:extLst>
              <c:ext xmlns:c16="http://schemas.microsoft.com/office/drawing/2014/chart" uri="{C3380CC4-5D6E-409C-BE32-E72D297353CC}">
                <c16:uniqueId val="{00000005-285F-40B5-88D0-3094243FACC8}"/>
              </c:ext>
            </c:extLst>
          </c:dPt>
          <c:dPt>
            <c:idx val="6"/>
            <c:invertIfNegative val="0"/>
            <c:bubble3D val="0"/>
            <c:extLst>
              <c:ext xmlns:c16="http://schemas.microsoft.com/office/drawing/2014/chart" uri="{C3380CC4-5D6E-409C-BE32-E72D297353CC}">
                <c16:uniqueId val="{00000006-285F-40B5-88D0-3094243FACC8}"/>
              </c:ext>
            </c:extLst>
          </c:dPt>
          <c:dPt>
            <c:idx val="7"/>
            <c:invertIfNegative val="0"/>
            <c:bubble3D val="0"/>
            <c:extLst>
              <c:ext xmlns:c16="http://schemas.microsoft.com/office/drawing/2014/chart" uri="{C3380CC4-5D6E-409C-BE32-E72D297353CC}">
                <c16:uniqueId val="{00000007-285F-40B5-88D0-3094243FACC8}"/>
              </c:ext>
            </c:extLst>
          </c:dPt>
          <c:dPt>
            <c:idx val="8"/>
            <c:invertIfNegative val="0"/>
            <c:bubble3D val="0"/>
            <c:extLst>
              <c:ext xmlns:c16="http://schemas.microsoft.com/office/drawing/2014/chart" uri="{C3380CC4-5D6E-409C-BE32-E72D297353CC}">
                <c16:uniqueId val="{00000008-285F-40B5-88D0-3094243FACC8}"/>
              </c:ext>
            </c:extLst>
          </c:dPt>
          <c:dPt>
            <c:idx val="9"/>
            <c:invertIfNegative val="0"/>
            <c:bubble3D val="0"/>
            <c:extLst>
              <c:ext xmlns:c16="http://schemas.microsoft.com/office/drawing/2014/chart" uri="{C3380CC4-5D6E-409C-BE32-E72D297353CC}">
                <c16:uniqueId val="{00000009-285F-40B5-88D0-3094243FACC8}"/>
              </c:ext>
            </c:extLst>
          </c:dPt>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Comparisons'!$C$46:$C$55</c:f>
              <c:strCache>
                <c:ptCount val="10"/>
                <c:pt idx="0">
                  <c:v>Department 1 Name</c:v>
                </c:pt>
                <c:pt idx="1">
                  <c:v>Department 2 Name</c:v>
                </c:pt>
                <c:pt idx="2">
                  <c:v>Department 3 Name</c:v>
                </c:pt>
                <c:pt idx="3">
                  <c:v>Department 4 Name</c:v>
                </c:pt>
                <c:pt idx="4">
                  <c:v>Department 5 Name</c:v>
                </c:pt>
                <c:pt idx="5">
                  <c:v>Department 6 Name</c:v>
                </c:pt>
                <c:pt idx="6">
                  <c:v>Department 7 Name</c:v>
                </c:pt>
                <c:pt idx="7">
                  <c:v>Department 8 Name</c:v>
                </c:pt>
                <c:pt idx="8">
                  <c:v>Department 9 Name</c:v>
                </c:pt>
                <c:pt idx="9">
                  <c:v>Department 10 Name</c:v>
                </c:pt>
              </c:strCache>
            </c:strRef>
          </c:cat>
          <c:val>
            <c:numRef>
              <c:f>'Step 4-Reports &amp; Comparisons'!$E$46:$E$55</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285F-40B5-88D0-3094243FACC8}"/>
            </c:ext>
          </c:extLst>
        </c:ser>
        <c:dLbls>
          <c:showLegendKey val="0"/>
          <c:showVal val="0"/>
          <c:showCatName val="0"/>
          <c:showSerName val="0"/>
          <c:showPercent val="0"/>
          <c:showBubbleSize val="0"/>
        </c:dLbls>
        <c:gapWidth val="150"/>
        <c:shape val="box"/>
        <c:axId val="1017683375"/>
        <c:axId val="1"/>
        <c:axId val="0"/>
      </c:bar3DChart>
      <c:catAx>
        <c:axId val="1017683375"/>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7683375"/>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Net Profit/Loss Comparison</a:t>
            </a:r>
          </a:p>
        </c:rich>
      </c:tx>
      <c:layout>
        <c:manualLayout>
          <c:xMode val="edge"/>
          <c:yMode val="edge"/>
          <c:x val="0.29059581115113647"/>
          <c:y val="3.3804117931860465E-2"/>
        </c:manualLayout>
      </c:layout>
      <c:overlay val="0"/>
      <c:spPr>
        <a:noFill/>
        <a:ln w="25400">
          <a:noFill/>
        </a:ln>
      </c:spPr>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8729">
              <a:schemeClr val="tx2">
                <a:lumMod val="60000"/>
                <a:lumOff val="40000"/>
              </a:schemeClr>
            </a:gs>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751306851341393"/>
          <c:y val="0.13462488743159301"/>
          <c:w val="0.62996406293369178"/>
          <c:h val="0.73150206664049677"/>
        </c:manualLayout>
      </c:layout>
      <c:bar3DChart>
        <c:barDir val="col"/>
        <c:grouping val="clustered"/>
        <c:varyColors val="0"/>
        <c:ser>
          <c:idx val="0"/>
          <c:order val="0"/>
          <c:tx>
            <c:v>Actual Net Profit/Loss</c:v>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5-Profit Analysis'!$B$37</c:f>
              <c:strCache>
                <c:ptCount val="1"/>
                <c:pt idx="0">
                  <c:v>Net Profit/(Loss) </c:v>
                </c:pt>
              </c:strCache>
            </c:strRef>
          </c:cat>
          <c:val>
            <c:numRef>
              <c:f>'Step 5-Profit Analysis'!$G$37</c:f>
              <c:numCache>
                <c:formatCode>_("$"* #,##0_);_("$"* \(#,##0\);_("$"* "-"_);_(@_)</c:formatCode>
                <c:ptCount val="1"/>
                <c:pt idx="0">
                  <c:v>-1E-3</c:v>
                </c:pt>
              </c:numCache>
            </c:numRef>
          </c:val>
          <c:extLst>
            <c:ext xmlns:c16="http://schemas.microsoft.com/office/drawing/2014/chart" uri="{C3380CC4-5D6E-409C-BE32-E72D297353CC}">
              <c16:uniqueId val="{00000000-A5A0-49E7-B1FD-B9090DB1533B}"/>
            </c:ext>
          </c:extLst>
        </c:ser>
        <c:ser>
          <c:idx val="1"/>
          <c:order val="1"/>
          <c:tx>
            <c:v>Target Net Profit/Loss</c:v>
          </c:tx>
          <c:spPr>
            <a:solidFill>
              <a:srgbClr val="993366"/>
            </a:solidFill>
            <a:ln w="12700">
              <a:solidFill>
                <a:srgbClr val="000000"/>
              </a:solidFill>
              <a:prstDash val="solid"/>
            </a:ln>
          </c:spPr>
          <c:invertIfNegative val="0"/>
          <c:dLbls>
            <c:dLbl>
              <c:idx val="0"/>
              <c:layout>
                <c:manualLayout>
                  <c:x val="1.8214936247723135E-2"/>
                  <c:y val="0"/>
                </c:manualLayout>
              </c:layout>
              <c:spPr/>
              <c:txPr>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A0-49E7-B1FD-B9090DB1533B}"/>
                </c:ext>
              </c:extLst>
            </c:dLbl>
            <c:spPr>
              <a:noFill/>
              <a:ln w="25400">
                <a:noFill/>
              </a:ln>
            </c:spPr>
            <c:txPr>
              <a:bodyPr wrap="square" lIns="38100" tIns="19050" rIns="38100" bIns="19050" anchor="ctr">
                <a:spAutoFit/>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5-Profit Analysis'!$B$37</c:f>
              <c:strCache>
                <c:ptCount val="1"/>
                <c:pt idx="0">
                  <c:v>Net Profit/(Loss) </c:v>
                </c:pt>
              </c:strCache>
            </c:strRef>
          </c:cat>
          <c:val>
            <c:numRef>
              <c:f>'Step 5-Profit Analysis'!$L$37</c:f>
              <c:numCache>
                <c:formatCode>_("$"* #,##0_);_("$"* \(#,##0\);_("$"* "-"_);_(@_)</c:formatCode>
                <c:ptCount val="1"/>
                <c:pt idx="0">
                  <c:v>-1E-3</c:v>
                </c:pt>
              </c:numCache>
            </c:numRef>
          </c:val>
          <c:extLst>
            <c:ext xmlns:c16="http://schemas.microsoft.com/office/drawing/2014/chart" uri="{C3380CC4-5D6E-409C-BE32-E72D297353CC}">
              <c16:uniqueId val="{00000002-A5A0-49E7-B1FD-B9090DB1533B}"/>
            </c:ext>
          </c:extLst>
        </c:ser>
        <c:dLbls>
          <c:showLegendKey val="0"/>
          <c:showVal val="0"/>
          <c:showCatName val="0"/>
          <c:showSerName val="0"/>
          <c:showPercent val="0"/>
          <c:showBubbleSize val="0"/>
        </c:dLbls>
        <c:gapWidth val="150"/>
        <c:shape val="box"/>
        <c:axId val="1009603167"/>
        <c:axId val="1"/>
        <c:axId val="0"/>
      </c:bar3DChart>
      <c:catAx>
        <c:axId val="100960316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09603167"/>
        <c:crosses val="autoZero"/>
        <c:crossBetween val="between"/>
      </c:valAx>
      <c:spPr>
        <a:noFill/>
        <a:ln w="25400">
          <a:noFill/>
        </a:ln>
      </c:spPr>
    </c:plotArea>
    <c:legend>
      <c:legendPos val="r"/>
      <c:layout>
        <c:manualLayout>
          <c:xMode val="edge"/>
          <c:yMode val="edge"/>
          <c:wMode val="edge"/>
          <c:hMode val="edge"/>
          <c:x val="0.69672287927571808"/>
          <c:y val="0.33534133476033945"/>
          <c:w val="0.99241767349931465"/>
          <c:h val="0.6826590092500574"/>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Net Profit/Loss Comparison</a:t>
            </a:r>
          </a:p>
        </c:rich>
      </c:tx>
      <c:layout>
        <c:manualLayout>
          <c:xMode val="edge"/>
          <c:yMode val="edge"/>
          <c:x val="0.29059593866556155"/>
          <c:y val="3.3803931288249989E-2"/>
        </c:manualLayout>
      </c:layout>
      <c:overlay val="0"/>
      <c:spPr>
        <a:noFill/>
        <a:ln w="25400">
          <a:noFill/>
        </a:ln>
      </c:spPr>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8729">
              <a:schemeClr val="tx2">
                <a:lumMod val="60000"/>
                <a:lumOff val="40000"/>
              </a:schemeClr>
            </a:gs>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9.877741575406522E-2"/>
          <c:y val="0.15411329180867314"/>
          <c:w val="0.64941261652638249"/>
          <c:h val="0.71201375014690338"/>
        </c:manualLayout>
      </c:layout>
      <c:bar3DChart>
        <c:barDir val="col"/>
        <c:grouping val="clustered"/>
        <c:varyColors val="0"/>
        <c:ser>
          <c:idx val="0"/>
          <c:order val="0"/>
          <c:tx>
            <c:v>Actual Net Profit/Loss</c:v>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5-Profit Analysis'!$B$37</c:f>
              <c:strCache>
                <c:ptCount val="1"/>
                <c:pt idx="0">
                  <c:v>Net Profit/(Loss) </c:v>
                </c:pt>
              </c:strCache>
            </c:strRef>
          </c:cat>
          <c:val>
            <c:numRef>
              <c:f>'Step 5-Profit Analysis'!$I$37</c:f>
              <c:numCache>
                <c:formatCode>0.00%</c:formatCode>
                <c:ptCount val="1"/>
                <c:pt idx="0">
                  <c:v>0</c:v>
                </c:pt>
              </c:numCache>
            </c:numRef>
          </c:val>
          <c:extLst>
            <c:ext xmlns:c16="http://schemas.microsoft.com/office/drawing/2014/chart" uri="{C3380CC4-5D6E-409C-BE32-E72D297353CC}">
              <c16:uniqueId val="{00000000-222E-4B15-85A4-08978A66234C}"/>
            </c:ext>
          </c:extLst>
        </c:ser>
        <c:ser>
          <c:idx val="1"/>
          <c:order val="1"/>
          <c:tx>
            <c:v>Target Net Profit/Loss</c:v>
          </c:tx>
          <c:spPr>
            <a:solidFill>
              <a:srgbClr val="993366"/>
            </a:solidFill>
            <a:ln w="12700">
              <a:solidFill>
                <a:srgbClr val="000000"/>
              </a:solidFill>
              <a:prstDash val="solid"/>
            </a:ln>
          </c:spPr>
          <c:invertIfNegative val="0"/>
          <c:dLbls>
            <c:dLbl>
              <c:idx val="0"/>
              <c:layout>
                <c:manualLayout>
                  <c:x val="2.8735481340694483E-2"/>
                  <c:y val="1.8867924528301886E-2"/>
                </c:manualLayout>
              </c:layout>
              <c:spPr/>
              <c:txPr>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2E-4B15-85A4-08978A66234C}"/>
                </c:ext>
              </c:extLst>
            </c:dLbl>
            <c:spPr>
              <a:noFill/>
              <a:ln w="25400">
                <a:noFill/>
              </a:ln>
            </c:spPr>
            <c:txPr>
              <a:bodyPr wrap="square" lIns="38100" tIns="19050" rIns="38100" bIns="19050" anchor="ctr">
                <a:spAutoFit/>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5-Profit Analysis'!$B$37</c:f>
              <c:strCache>
                <c:ptCount val="1"/>
                <c:pt idx="0">
                  <c:v>Net Profit/(Loss) </c:v>
                </c:pt>
              </c:strCache>
            </c:strRef>
          </c:cat>
          <c:val>
            <c:numRef>
              <c:f>'Step 5-Profit Analysis'!$N$37</c:f>
              <c:numCache>
                <c:formatCode>0.00%</c:formatCode>
                <c:ptCount val="1"/>
                <c:pt idx="0">
                  <c:v>0</c:v>
                </c:pt>
              </c:numCache>
            </c:numRef>
          </c:val>
          <c:extLst>
            <c:ext xmlns:c16="http://schemas.microsoft.com/office/drawing/2014/chart" uri="{C3380CC4-5D6E-409C-BE32-E72D297353CC}">
              <c16:uniqueId val="{00000002-222E-4B15-85A4-08978A66234C}"/>
            </c:ext>
          </c:extLst>
        </c:ser>
        <c:dLbls>
          <c:showLegendKey val="0"/>
          <c:showVal val="0"/>
          <c:showCatName val="0"/>
          <c:showSerName val="0"/>
          <c:showPercent val="0"/>
          <c:showBubbleSize val="0"/>
        </c:dLbls>
        <c:gapWidth val="150"/>
        <c:shape val="box"/>
        <c:axId val="1009592767"/>
        <c:axId val="1"/>
        <c:axId val="0"/>
      </c:bar3DChart>
      <c:catAx>
        <c:axId val="100959276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09592767"/>
        <c:crosses val="autoZero"/>
        <c:crossBetween val="between"/>
      </c:valAx>
      <c:spPr>
        <a:noFill/>
        <a:ln w="25400">
          <a:noFill/>
        </a:ln>
      </c:spPr>
    </c:plotArea>
    <c:legend>
      <c:legendPos val="r"/>
      <c:layout>
        <c:manualLayout>
          <c:xMode val="edge"/>
          <c:yMode val="edge"/>
          <c:wMode val="edge"/>
          <c:hMode val="edge"/>
          <c:x val="0.68603826495372289"/>
          <c:y val="0.33433871613505939"/>
          <c:w val="0.99211686697057599"/>
          <c:h val="0.65673676383672386"/>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'Step 6-Budget &amp; Cash Flow'!$C$46:$D$46</c:f>
              <c:strCache>
                <c:ptCount val="1"/>
                <c:pt idx="0">
                  <c:v>Company Cash Flow</c:v>
                </c:pt>
              </c:strCache>
            </c:strRef>
          </c:tx>
          <c:cat>
            <c:strRef>
              <c:f>'Step 6-Budget &amp; Cash Flow'!$D$47:$D$59</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Flow'!$C$47:$C$59</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597D-4EEA-BB6A-AF63F5227698}"/>
            </c:ext>
          </c:extLst>
        </c:ser>
        <c:dLbls>
          <c:showLegendKey val="0"/>
          <c:showVal val="0"/>
          <c:showCatName val="0"/>
          <c:showSerName val="0"/>
          <c:showPercent val="0"/>
          <c:showBubbleSize val="0"/>
        </c:dLbls>
        <c:marker val="1"/>
        <c:smooth val="0"/>
        <c:axId val="1009603583"/>
        <c:axId val="1"/>
      </c:lineChart>
      <c:catAx>
        <c:axId val="1009603583"/>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09603583"/>
        <c:crosses val="autoZero"/>
        <c:crossBetween val="between"/>
      </c:valAx>
      <c:spPr>
        <a:noFill/>
        <a:ln w="25400">
          <a:noFill/>
        </a:ln>
      </c:spPr>
    </c:plotArea>
    <c:legend>
      <c:legendPos val="r"/>
      <c:layout>
        <c:manualLayout>
          <c:xMode val="edge"/>
          <c:yMode val="edge"/>
          <c:wMode val="edge"/>
          <c:hMode val="edge"/>
          <c:x val="0.82272734405957104"/>
          <c:y val="0.32997689147552206"/>
          <c:w val="0.99440246538689392"/>
          <c:h val="0.58587741070409671"/>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Flow'!$C$146:$D$146</c:f>
              <c:strCache>
                <c:ptCount val="1"/>
                <c:pt idx="0">
                  <c:v>Department 1 Name Cash Flow</c:v>
                </c:pt>
              </c:strCache>
            </c:strRef>
          </c:tx>
          <c:cat>
            <c:strRef>
              <c:f>'Step 6-Budget &amp; Cash Flow'!$D$147:$D$159</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Flow'!$C$147:$C$159</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927C-48A2-8AF0-C27A8EAD963C}"/>
            </c:ext>
          </c:extLst>
        </c:ser>
        <c:dLbls>
          <c:showLegendKey val="0"/>
          <c:showVal val="0"/>
          <c:showCatName val="0"/>
          <c:showSerName val="0"/>
          <c:showPercent val="0"/>
          <c:showBubbleSize val="0"/>
        </c:dLbls>
        <c:marker val="1"/>
        <c:smooth val="0"/>
        <c:axId val="1009594847"/>
        <c:axId val="1"/>
      </c:lineChart>
      <c:catAx>
        <c:axId val="1009594847"/>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09594847"/>
        <c:crosses val="autoZero"/>
        <c:crossBetween val="between"/>
      </c:valAx>
      <c:spPr>
        <a:noFill/>
        <a:ln w="25400">
          <a:noFill/>
        </a:ln>
      </c:spPr>
    </c:plotArea>
    <c:legend>
      <c:legendPos val="r"/>
      <c:layout>
        <c:manualLayout>
          <c:xMode val="edge"/>
          <c:yMode val="edge"/>
          <c:wMode val="edge"/>
          <c:hMode val="edge"/>
          <c:x val="0.81334620167994709"/>
          <c:y val="0.28103113217042558"/>
          <c:w val="0.99440246538689403"/>
          <c:h val="0.58761061946902649"/>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8479453902254308E-2"/>
          <c:y val="0.19279523049309558"/>
          <c:w val="0.72032056269646128"/>
          <c:h val="0.42561607634097282"/>
        </c:manualLayout>
      </c:layout>
      <c:lineChart>
        <c:grouping val="standard"/>
        <c:varyColors val="0"/>
        <c:ser>
          <c:idx val="0"/>
          <c:order val="0"/>
          <c:tx>
            <c:strRef>
              <c:f>'Step 6-Budget &amp; Cash Flow'!$C$97:$D$97</c:f>
              <c:strCache>
                <c:ptCount val="1"/>
                <c:pt idx="0">
                  <c:v>General Office Administration Cash Flow</c:v>
                </c:pt>
              </c:strCache>
            </c:strRef>
          </c:tx>
          <c:cat>
            <c:strRef>
              <c:f>'Step 6-Budget &amp; Cash Flow'!$D$98:$D$110</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Flow'!$C$98:$C$110</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EE60-49FE-93F0-DAA15CBEC1C4}"/>
            </c:ext>
          </c:extLst>
        </c:ser>
        <c:dLbls>
          <c:showLegendKey val="0"/>
          <c:showVal val="0"/>
          <c:showCatName val="0"/>
          <c:showSerName val="0"/>
          <c:showPercent val="0"/>
          <c:showBubbleSize val="0"/>
        </c:dLbls>
        <c:marker val="1"/>
        <c:smooth val="0"/>
        <c:axId val="1009596095"/>
        <c:axId val="1"/>
      </c:lineChart>
      <c:catAx>
        <c:axId val="1009596095"/>
        <c:scaling>
          <c:orientation val="minMax"/>
        </c:scaling>
        <c:delete val="0"/>
        <c:axPos val="b"/>
        <c:numFmt formatCode="General" sourceLinked="1"/>
        <c:majorTickMark val="out"/>
        <c:minorTickMark val="none"/>
        <c:tickLblPos val="low"/>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09596095"/>
        <c:crosses val="autoZero"/>
        <c:crossBetween val="between"/>
      </c:valAx>
      <c:spPr>
        <a:noFill/>
        <a:ln w="25400">
          <a:noFill/>
        </a:ln>
      </c:spPr>
    </c:plotArea>
    <c:legend>
      <c:legendPos val="r"/>
      <c:layout>
        <c:manualLayout>
          <c:xMode val="edge"/>
          <c:yMode val="edge"/>
          <c:wMode val="edge"/>
          <c:hMode val="edge"/>
          <c:x val="0.82272734405957104"/>
          <c:y val="0.34681259271938836"/>
          <c:w val="0.99440246538689392"/>
          <c:h val="0.6027131119479629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Flow'!$C$195:$D$195</c:f>
              <c:strCache>
                <c:ptCount val="1"/>
                <c:pt idx="0">
                  <c:v>Department 2 Name Cash Flow</c:v>
                </c:pt>
              </c:strCache>
            </c:strRef>
          </c:tx>
          <c:cat>
            <c:strRef>
              <c:f>'Step 6-Budget &amp; Cash Flow'!$D$196:$D$208</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Flow'!$C$196:$C$208</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D757-43CA-A898-B291E107FD4A}"/>
            </c:ext>
          </c:extLst>
        </c:ser>
        <c:dLbls>
          <c:showLegendKey val="0"/>
          <c:showVal val="0"/>
          <c:showCatName val="0"/>
          <c:showSerName val="0"/>
          <c:showPercent val="0"/>
          <c:showBubbleSize val="0"/>
        </c:dLbls>
        <c:marker val="1"/>
        <c:smooth val="0"/>
        <c:axId val="1009596927"/>
        <c:axId val="1"/>
      </c:lineChart>
      <c:catAx>
        <c:axId val="1009596927"/>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09596927"/>
        <c:crosses val="autoZero"/>
        <c:crossBetween val="between"/>
      </c:valAx>
      <c:spPr>
        <a:noFill/>
        <a:ln w="25400">
          <a:noFill/>
        </a:ln>
      </c:spPr>
    </c:plotArea>
    <c:legend>
      <c:legendPos val="r"/>
      <c:layout>
        <c:manualLayout>
          <c:xMode val="edge"/>
          <c:yMode val="edge"/>
          <c:wMode val="edge"/>
          <c:hMode val="edge"/>
          <c:x val="0.81334620167994709"/>
          <c:y val="0.31296122505035712"/>
          <c:w val="0.99440246538689403"/>
          <c:h val="0.6223249710065311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Flow'!$C$244:$D$244</c:f>
              <c:strCache>
                <c:ptCount val="1"/>
                <c:pt idx="0">
                  <c:v>Department 3 Name Cash Flow</c:v>
                </c:pt>
              </c:strCache>
            </c:strRef>
          </c:tx>
          <c:cat>
            <c:strRef>
              <c:f>'Step 6-Budget &amp; Cash Flow'!$D$245:$D$257</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Flow'!$C$245:$C$257</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806E-45BC-9B06-20541C96B8FA}"/>
            </c:ext>
          </c:extLst>
        </c:ser>
        <c:dLbls>
          <c:showLegendKey val="0"/>
          <c:showVal val="0"/>
          <c:showCatName val="0"/>
          <c:showSerName val="0"/>
          <c:showPercent val="0"/>
          <c:showBubbleSize val="0"/>
        </c:dLbls>
        <c:marker val="1"/>
        <c:smooth val="0"/>
        <c:axId val="1013244847"/>
        <c:axId val="1"/>
      </c:lineChart>
      <c:catAx>
        <c:axId val="1013244847"/>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13244847"/>
        <c:crosses val="autoZero"/>
        <c:crossBetween val="between"/>
      </c:valAx>
      <c:spPr>
        <a:noFill/>
        <a:ln w="25400">
          <a:noFill/>
        </a:ln>
      </c:spPr>
    </c:plotArea>
    <c:legend>
      <c:legendPos val="r"/>
      <c:layout>
        <c:manualLayout>
          <c:xMode val="edge"/>
          <c:yMode val="edge"/>
          <c:wMode val="edge"/>
          <c:hMode val="edge"/>
          <c:x val="0.81334620167994709"/>
          <c:y val="0.28418309956153437"/>
          <c:w val="0.99440246538689403"/>
          <c:h val="0.59354698009687556"/>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Flow'!$C$293:$D$293</c:f>
              <c:strCache>
                <c:ptCount val="1"/>
                <c:pt idx="0">
                  <c:v>Department 4 Name Cash Flow</c:v>
                </c:pt>
              </c:strCache>
            </c:strRef>
          </c:tx>
          <c:cat>
            <c:strRef>
              <c:f>'Step 6-Budget &amp; Cash Flow'!$D$294:$D$306</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Flow'!$C$294:$C$306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9427-4F56-85D0-948F3022821D}"/>
            </c:ext>
          </c:extLst>
        </c:ser>
        <c:dLbls>
          <c:showLegendKey val="0"/>
          <c:showVal val="0"/>
          <c:showCatName val="0"/>
          <c:showSerName val="0"/>
          <c:showPercent val="0"/>
          <c:showBubbleSize val="0"/>
        </c:dLbls>
        <c:marker val="1"/>
        <c:smooth val="0"/>
        <c:axId val="1013247759"/>
        <c:axId val="1"/>
      </c:lineChart>
      <c:catAx>
        <c:axId val="1013247759"/>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13247759"/>
        <c:crosses val="autoZero"/>
        <c:crossBetween val="between"/>
      </c:valAx>
      <c:spPr>
        <a:noFill/>
        <a:ln w="25400">
          <a:noFill/>
        </a:ln>
      </c:spPr>
    </c:plotArea>
    <c:legend>
      <c:legendPos val="r"/>
      <c:layout>
        <c:manualLayout>
          <c:xMode val="edge"/>
          <c:yMode val="edge"/>
          <c:wMode val="edge"/>
          <c:hMode val="edge"/>
          <c:x val="0.81334620167994709"/>
          <c:y val="0.28418309956153437"/>
          <c:w val="0.99440246538689403"/>
          <c:h val="0.59354698009687556"/>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Flow'!$C$342:$D$342</c:f>
              <c:strCache>
                <c:ptCount val="1"/>
                <c:pt idx="0">
                  <c:v>Department 5 Name Cash Flow</c:v>
                </c:pt>
              </c:strCache>
            </c:strRef>
          </c:tx>
          <c:cat>
            <c:strRef>
              <c:f>'Step 6-Budget &amp; Cash Flow'!$D$343:$D$355</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Flow'!$C$343:$C$355</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72FD-44A1-BACE-8FFC109FB692}"/>
            </c:ext>
          </c:extLst>
        </c:ser>
        <c:dLbls>
          <c:showLegendKey val="0"/>
          <c:showVal val="0"/>
          <c:showCatName val="0"/>
          <c:showSerName val="0"/>
          <c:showPercent val="0"/>
          <c:showBubbleSize val="0"/>
        </c:dLbls>
        <c:marker val="1"/>
        <c:smooth val="0"/>
        <c:axId val="1013245263"/>
        <c:axId val="1"/>
      </c:lineChart>
      <c:catAx>
        <c:axId val="1013245263"/>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13245263"/>
        <c:crosses val="autoZero"/>
        <c:crossBetween val="between"/>
      </c:valAx>
      <c:spPr>
        <a:noFill/>
        <a:ln w="25400">
          <a:noFill/>
        </a:ln>
      </c:spPr>
    </c:plotArea>
    <c:legend>
      <c:legendPos val="r"/>
      <c:layout>
        <c:manualLayout>
          <c:xMode val="edge"/>
          <c:yMode val="edge"/>
          <c:wMode val="edge"/>
          <c:hMode val="edge"/>
          <c:x val="0.81334620167994709"/>
          <c:y val="0.28418309956153437"/>
          <c:w val="0.99440246538689403"/>
          <c:h val="0.59354698009687556"/>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Billable Hour Selling Price by Department</a:t>
            </a:r>
          </a:p>
        </c:rich>
      </c:tx>
      <c:layout>
        <c:manualLayout>
          <c:xMode val="edge"/>
          <c:yMode val="edge"/>
          <c:x val="0.30402964335340438"/>
          <c:y val="3.4884745879560551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5.4784573583231674E-2"/>
          <c:y val="0.12078955430255761"/>
          <c:w val="0.85615125278614712"/>
          <c:h val="0.81522012578616354"/>
        </c:manualLayout>
      </c:layout>
      <c:bar3DChart>
        <c:barDir val="col"/>
        <c:grouping val="clustered"/>
        <c:varyColors val="1"/>
        <c:ser>
          <c:idx val="0"/>
          <c:order val="0"/>
          <c:tx>
            <c:v>Selling Price</c:v>
          </c:tx>
          <c:spPr>
            <a:ln>
              <a:solidFill>
                <a:schemeClr val="tx1"/>
              </a:solidFill>
            </a:ln>
          </c:spPr>
          <c:invertIfNegative val="0"/>
          <c:dPt>
            <c:idx val="0"/>
            <c:invertIfNegative val="0"/>
            <c:bubble3D val="0"/>
            <c:extLst>
              <c:ext xmlns:c16="http://schemas.microsoft.com/office/drawing/2014/chart" uri="{C3380CC4-5D6E-409C-BE32-E72D297353CC}">
                <c16:uniqueId val="{00000000-A8C7-456D-B0DE-54385883E6C5}"/>
              </c:ext>
            </c:extLst>
          </c:dPt>
          <c:dPt>
            <c:idx val="1"/>
            <c:invertIfNegative val="0"/>
            <c:bubble3D val="0"/>
            <c:extLst>
              <c:ext xmlns:c16="http://schemas.microsoft.com/office/drawing/2014/chart" uri="{C3380CC4-5D6E-409C-BE32-E72D297353CC}">
                <c16:uniqueId val="{00000001-A8C7-456D-B0DE-54385883E6C5}"/>
              </c:ext>
            </c:extLst>
          </c:dPt>
          <c:dPt>
            <c:idx val="2"/>
            <c:invertIfNegative val="0"/>
            <c:bubble3D val="0"/>
            <c:extLst>
              <c:ext xmlns:c16="http://schemas.microsoft.com/office/drawing/2014/chart" uri="{C3380CC4-5D6E-409C-BE32-E72D297353CC}">
                <c16:uniqueId val="{00000002-A8C7-456D-B0DE-54385883E6C5}"/>
              </c:ext>
            </c:extLst>
          </c:dPt>
          <c:dPt>
            <c:idx val="3"/>
            <c:invertIfNegative val="0"/>
            <c:bubble3D val="0"/>
            <c:extLst>
              <c:ext xmlns:c16="http://schemas.microsoft.com/office/drawing/2014/chart" uri="{C3380CC4-5D6E-409C-BE32-E72D297353CC}">
                <c16:uniqueId val="{00000003-A8C7-456D-B0DE-54385883E6C5}"/>
              </c:ext>
            </c:extLst>
          </c:dPt>
          <c:dPt>
            <c:idx val="4"/>
            <c:invertIfNegative val="0"/>
            <c:bubble3D val="0"/>
            <c:extLst>
              <c:ext xmlns:c16="http://schemas.microsoft.com/office/drawing/2014/chart" uri="{C3380CC4-5D6E-409C-BE32-E72D297353CC}">
                <c16:uniqueId val="{00000004-A8C7-456D-B0DE-54385883E6C5}"/>
              </c:ext>
            </c:extLst>
          </c:dPt>
          <c:dPt>
            <c:idx val="5"/>
            <c:invertIfNegative val="0"/>
            <c:bubble3D val="0"/>
            <c:extLst>
              <c:ext xmlns:c16="http://schemas.microsoft.com/office/drawing/2014/chart" uri="{C3380CC4-5D6E-409C-BE32-E72D297353CC}">
                <c16:uniqueId val="{00000005-A8C7-456D-B0DE-54385883E6C5}"/>
              </c:ext>
            </c:extLst>
          </c:dPt>
          <c:dPt>
            <c:idx val="6"/>
            <c:invertIfNegative val="0"/>
            <c:bubble3D val="0"/>
            <c:extLst>
              <c:ext xmlns:c16="http://schemas.microsoft.com/office/drawing/2014/chart" uri="{C3380CC4-5D6E-409C-BE32-E72D297353CC}">
                <c16:uniqueId val="{00000006-A8C7-456D-B0DE-54385883E6C5}"/>
              </c:ext>
            </c:extLst>
          </c:dPt>
          <c:dPt>
            <c:idx val="7"/>
            <c:invertIfNegative val="0"/>
            <c:bubble3D val="0"/>
            <c:extLst>
              <c:ext xmlns:c16="http://schemas.microsoft.com/office/drawing/2014/chart" uri="{C3380CC4-5D6E-409C-BE32-E72D297353CC}">
                <c16:uniqueId val="{00000007-A8C7-456D-B0DE-54385883E6C5}"/>
              </c:ext>
            </c:extLst>
          </c:dPt>
          <c:dPt>
            <c:idx val="8"/>
            <c:invertIfNegative val="0"/>
            <c:bubble3D val="0"/>
            <c:extLst>
              <c:ext xmlns:c16="http://schemas.microsoft.com/office/drawing/2014/chart" uri="{C3380CC4-5D6E-409C-BE32-E72D297353CC}">
                <c16:uniqueId val="{00000008-A8C7-456D-B0DE-54385883E6C5}"/>
              </c:ext>
            </c:extLst>
          </c:dPt>
          <c:dPt>
            <c:idx val="9"/>
            <c:invertIfNegative val="0"/>
            <c:bubble3D val="0"/>
            <c:extLst>
              <c:ext xmlns:c16="http://schemas.microsoft.com/office/drawing/2014/chart" uri="{C3380CC4-5D6E-409C-BE32-E72D297353CC}">
                <c16:uniqueId val="{00000009-A8C7-456D-B0DE-54385883E6C5}"/>
              </c:ext>
            </c:extLst>
          </c:dPt>
          <c:dPt>
            <c:idx val="10"/>
            <c:invertIfNegative val="0"/>
            <c:bubble3D val="0"/>
            <c:extLst>
              <c:ext xmlns:c16="http://schemas.microsoft.com/office/drawing/2014/chart" uri="{C3380CC4-5D6E-409C-BE32-E72D297353CC}">
                <c16:uniqueId val="{0000000A-A8C7-456D-B0DE-54385883E6C5}"/>
              </c:ext>
            </c:extLst>
          </c:dPt>
          <c:dLbls>
            <c:dLbl>
              <c:idx val="0"/>
              <c:layout>
                <c:manualLayout>
                  <c:x val="1.0025062656641574E-2"/>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C7-456D-B0DE-54385883E6C5}"/>
                </c:ext>
              </c:extLst>
            </c:dLbl>
            <c:dLbl>
              <c:idx val="1"/>
              <c:layout>
                <c:manualLayout>
                  <c:x val="8.3542188805346401E-3"/>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7-456D-B0DE-54385883E6C5}"/>
                </c:ext>
              </c:extLst>
            </c:dLbl>
            <c:dLbl>
              <c:idx val="2"/>
              <c:layout>
                <c:manualLayout>
                  <c:x val="1.0025062656641603E-2"/>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7-456D-B0DE-54385883E6C5}"/>
                </c:ext>
              </c:extLst>
            </c:dLbl>
            <c:dLbl>
              <c:idx val="3"/>
              <c:layout>
                <c:manualLayout>
                  <c:x val="8.3542188805346695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7-456D-B0DE-54385883E6C5}"/>
                </c:ext>
              </c:extLst>
            </c:dLbl>
            <c:dLbl>
              <c:idx val="4"/>
              <c:layout>
                <c:manualLayout>
                  <c:x val="1.1695906432748477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7-456D-B0DE-54385883E6C5}"/>
                </c:ext>
              </c:extLst>
            </c:dLbl>
            <c:dLbl>
              <c:idx val="5"/>
              <c:layout>
                <c:manualLayout>
                  <c:x val="1.002506265664154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7-456D-B0DE-54385883E6C5}"/>
                </c:ext>
              </c:extLst>
            </c:dLbl>
            <c:dLbl>
              <c:idx val="6"/>
              <c:layout>
                <c:manualLayout>
                  <c:x val="1.002506265664160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C7-456D-B0DE-54385883E6C5}"/>
                </c:ext>
              </c:extLst>
            </c:dLbl>
            <c:dLbl>
              <c:idx val="7"/>
              <c:layout>
                <c:manualLayout>
                  <c:x val="6.6833751044277356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C7-456D-B0DE-54385883E6C5}"/>
                </c:ext>
              </c:extLst>
            </c:dLbl>
            <c:dLbl>
              <c:idx val="8"/>
              <c:layout>
                <c:manualLayout>
                  <c:x val="5.0125313283206794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C7-456D-B0DE-54385883E6C5}"/>
                </c:ext>
              </c:extLst>
            </c:dLbl>
            <c:dLbl>
              <c:idx val="9"/>
              <c:layout>
                <c:manualLayout>
                  <c:x val="1.0025062656641482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C7-456D-B0DE-54385883E6C5}"/>
                </c:ext>
              </c:extLst>
            </c:dLbl>
            <c:dLbl>
              <c:idx val="10"/>
              <c:layout>
                <c:manualLayout>
                  <c:x val="1.002506265664160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C7-456D-B0DE-54385883E6C5}"/>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3-Pricing'!$E$7:$O$7</c:f>
              <c:strCache>
                <c:ptCount val="11"/>
                <c:pt idx="0">
                  <c:v>Overall Company</c:v>
                </c:pt>
                <c:pt idx="1">
                  <c:v>Department 1 Name</c:v>
                </c:pt>
                <c:pt idx="2">
                  <c:v>Department 2 Name</c:v>
                </c:pt>
                <c:pt idx="3">
                  <c:v>Department 3 Name</c:v>
                </c:pt>
                <c:pt idx="4">
                  <c:v>Department 4 Name</c:v>
                </c:pt>
                <c:pt idx="5">
                  <c:v>Department 5 Name</c:v>
                </c:pt>
                <c:pt idx="6">
                  <c:v>Department 6 Name</c:v>
                </c:pt>
                <c:pt idx="7">
                  <c:v>Department 7 Name</c:v>
                </c:pt>
                <c:pt idx="8">
                  <c:v>Department 8 Name</c:v>
                </c:pt>
                <c:pt idx="9">
                  <c:v>Department 9 Name</c:v>
                </c:pt>
                <c:pt idx="10">
                  <c:v>Department 10 Name</c:v>
                </c:pt>
              </c:strCache>
            </c:strRef>
          </c:cat>
          <c:val>
            <c:numRef>
              <c:f>'Step 3-Pricing'!$E$13:$O$13</c:f>
              <c:numCache>
                <c:formatCode>_("$"* #,##0.00_);_("$"* \(#,##0.00\);_("$"* "-"??_);_(@_)</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A8C7-456D-B0DE-54385883E6C5}"/>
            </c:ext>
          </c:extLst>
        </c:ser>
        <c:dLbls>
          <c:showLegendKey val="0"/>
          <c:showVal val="0"/>
          <c:showCatName val="0"/>
          <c:showSerName val="0"/>
          <c:showPercent val="0"/>
          <c:showBubbleSize val="0"/>
        </c:dLbls>
        <c:gapWidth val="150"/>
        <c:shape val="box"/>
        <c:axId val="1017674223"/>
        <c:axId val="1"/>
        <c:axId val="0"/>
      </c:bar3DChart>
      <c:catAx>
        <c:axId val="1017674223"/>
        <c:scaling>
          <c:orientation val="minMax"/>
        </c:scaling>
        <c:delete val="0"/>
        <c:axPos val="b"/>
        <c:numFmt formatCode="General" sourceLinked="1"/>
        <c:majorTickMark val="out"/>
        <c:minorTickMark val="none"/>
        <c:tickLblPos val="nextTo"/>
        <c:spPr>
          <a:ln w="3175">
            <a:solidFill>
              <a:srgbClr val="000000"/>
            </a:solidFill>
            <a:prstDash val="solid"/>
          </a:ln>
        </c:spPr>
        <c:txPr>
          <a:bodyPr rot="-36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7674223"/>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Flow'!$C$391:$D$391</c:f>
              <c:strCache>
                <c:ptCount val="1"/>
                <c:pt idx="0">
                  <c:v>Department 6 Name Cash Flow</c:v>
                </c:pt>
              </c:strCache>
            </c:strRef>
          </c:tx>
          <c:cat>
            <c:strRef>
              <c:f>'Step 6-Budget &amp; Cash Flow'!$D$392:$D$404</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Flow'!$C$392:$C$404</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7D0E-4509-8621-DA0840936C0F}"/>
            </c:ext>
          </c:extLst>
        </c:ser>
        <c:dLbls>
          <c:showLegendKey val="0"/>
          <c:showVal val="0"/>
          <c:showCatName val="0"/>
          <c:showSerName val="0"/>
          <c:showPercent val="0"/>
          <c:showBubbleSize val="0"/>
        </c:dLbls>
        <c:marker val="1"/>
        <c:smooth val="0"/>
        <c:axId val="1013248175"/>
        <c:axId val="1"/>
      </c:lineChart>
      <c:catAx>
        <c:axId val="1013248175"/>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13248175"/>
        <c:crosses val="autoZero"/>
        <c:crossBetween val="between"/>
      </c:valAx>
      <c:spPr>
        <a:noFill/>
        <a:ln w="25400">
          <a:noFill/>
        </a:ln>
      </c:spPr>
    </c:plotArea>
    <c:legend>
      <c:legendPos val="r"/>
      <c:layout>
        <c:manualLayout>
          <c:xMode val="edge"/>
          <c:yMode val="edge"/>
          <c:wMode val="edge"/>
          <c:hMode val="edge"/>
          <c:x val="0.81334620167994709"/>
          <c:y val="0.28418291826893732"/>
          <c:w val="0.99440246538689403"/>
          <c:h val="0.5935466642251113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Flow'!$C$440:$D$440</c:f>
              <c:strCache>
                <c:ptCount val="1"/>
                <c:pt idx="0">
                  <c:v>Department 7 Name Cash Flow</c:v>
                </c:pt>
              </c:strCache>
            </c:strRef>
          </c:tx>
          <c:cat>
            <c:strRef>
              <c:f>'Step 6-Budget &amp; Cash Flow'!$D$441:$D$453</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Flow'!$C$441:$C$453</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8EEB-44DB-AE7B-04C75364B8D9}"/>
            </c:ext>
          </c:extLst>
        </c:ser>
        <c:dLbls>
          <c:showLegendKey val="0"/>
          <c:showVal val="0"/>
          <c:showCatName val="0"/>
          <c:showSerName val="0"/>
          <c:showPercent val="0"/>
          <c:showBubbleSize val="0"/>
        </c:dLbls>
        <c:marker val="1"/>
        <c:smooth val="0"/>
        <c:axId val="1013248591"/>
        <c:axId val="1"/>
      </c:lineChart>
      <c:catAx>
        <c:axId val="1013248591"/>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13248591"/>
        <c:crosses val="autoZero"/>
        <c:crossBetween val="between"/>
      </c:valAx>
      <c:spPr>
        <a:noFill/>
        <a:ln w="25400">
          <a:noFill/>
        </a:ln>
      </c:spPr>
    </c:plotArea>
    <c:legend>
      <c:legendPos val="r"/>
      <c:layout>
        <c:manualLayout>
          <c:xMode val="edge"/>
          <c:yMode val="edge"/>
          <c:wMode val="edge"/>
          <c:hMode val="edge"/>
          <c:x val="0.81334620167994709"/>
          <c:y val="0.28418309956153437"/>
          <c:w val="0.99440246538689403"/>
          <c:h val="0.59354698009687556"/>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Flow'!$C$489:$D$489</c:f>
              <c:strCache>
                <c:ptCount val="1"/>
                <c:pt idx="0">
                  <c:v>Department 8 Name Cash Flow</c:v>
                </c:pt>
              </c:strCache>
            </c:strRef>
          </c:tx>
          <c:cat>
            <c:strRef>
              <c:f>'Step 6-Budget &amp; Cash Flow'!$D$490:$D$502</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Flow'!$C$490:$C$502</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6545-46F1-8316-10DC7CAD9A77}"/>
            </c:ext>
          </c:extLst>
        </c:ser>
        <c:dLbls>
          <c:showLegendKey val="0"/>
          <c:showVal val="0"/>
          <c:showCatName val="0"/>
          <c:showSerName val="0"/>
          <c:showPercent val="0"/>
          <c:showBubbleSize val="0"/>
        </c:dLbls>
        <c:marker val="1"/>
        <c:smooth val="0"/>
        <c:axId val="1013249007"/>
        <c:axId val="1"/>
      </c:lineChart>
      <c:catAx>
        <c:axId val="1013249007"/>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13249007"/>
        <c:crosses val="autoZero"/>
        <c:crossBetween val="between"/>
      </c:valAx>
      <c:spPr>
        <a:noFill/>
        <a:ln w="25400">
          <a:noFill/>
        </a:ln>
      </c:spPr>
    </c:plotArea>
    <c:legend>
      <c:legendPos val="r"/>
      <c:layout>
        <c:manualLayout>
          <c:xMode val="edge"/>
          <c:yMode val="edge"/>
          <c:wMode val="edge"/>
          <c:hMode val="edge"/>
          <c:x val="0.81334620167994709"/>
          <c:y val="0.28418291826893732"/>
          <c:w val="0.99440246538689403"/>
          <c:h val="0.5935466642251113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Flow'!$C$538:$D$538</c:f>
              <c:strCache>
                <c:ptCount val="1"/>
                <c:pt idx="0">
                  <c:v>Department 9 Name Cash Flow</c:v>
                </c:pt>
              </c:strCache>
            </c:strRef>
          </c:tx>
          <c:cat>
            <c:strRef>
              <c:f>'Step 6-Budget &amp; Cash Flow'!$D$539:$D$551</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Flow'!$C$539:$C$551</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329B-4652-A7BB-3DFEDD04A070}"/>
            </c:ext>
          </c:extLst>
        </c:ser>
        <c:dLbls>
          <c:showLegendKey val="0"/>
          <c:showVal val="0"/>
          <c:showCatName val="0"/>
          <c:showSerName val="0"/>
          <c:showPercent val="0"/>
          <c:showBubbleSize val="0"/>
        </c:dLbls>
        <c:marker val="1"/>
        <c:smooth val="0"/>
        <c:axId val="1020401759"/>
        <c:axId val="1"/>
      </c:lineChart>
      <c:catAx>
        <c:axId val="1020401759"/>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20401759"/>
        <c:crosses val="autoZero"/>
        <c:crossBetween val="between"/>
      </c:valAx>
      <c:spPr>
        <a:noFill/>
        <a:ln w="25400">
          <a:noFill/>
        </a:ln>
      </c:spPr>
    </c:plotArea>
    <c:legend>
      <c:legendPos val="r"/>
      <c:layout>
        <c:manualLayout>
          <c:xMode val="edge"/>
          <c:yMode val="edge"/>
          <c:wMode val="edge"/>
          <c:hMode val="edge"/>
          <c:x val="0.81334620167994709"/>
          <c:y val="0.28418309956153437"/>
          <c:w val="0.99440246538689403"/>
          <c:h val="0.59354698009687556"/>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Flow'!$C$587:$D$587</c:f>
              <c:strCache>
                <c:ptCount val="1"/>
                <c:pt idx="0">
                  <c:v>Department 10 Name Cash Flow</c:v>
                </c:pt>
              </c:strCache>
            </c:strRef>
          </c:tx>
          <c:cat>
            <c:strRef>
              <c:f>'Step 6-Budget &amp; Cash Flow'!$D$588:$D$600</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Flow'!$C$588:$C$600</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D67D-4F19-ABE8-B547695E0FAE}"/>
            </c:ext>
          </c:extLst>
        </c:ser>
        <c:dLbls>
          <c:showLegendKey val="0"/>
          <c:showVal val="0"/>
          <c:showCatName val="0"/>
          <c:showSerName val="0"/>
          <c:showPercent val="0"/>
          <c:showBubbleSize val="0"/>
        </c:dLbls>
        <c:marker val="1"/>
        <c:smooth val="0"/>
        <c:axId val="1020400511"/>
        <c:axId val="1"/>
      </c:lineChart>
      <c:catAx>
        <c:axId val="1020400511"/>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20400511"/>
        <c:crosses val="autoZero"/>
        <c:crossBetween val="between"/>
      </c:valAx>
      <c:spPr>
        <a:noFill/>
        <a:ln w="25400">
          <a:noFill/>
        </a:ln>
      </c:spPr>
    </c:plotArea>
    <c:legend>
      <c:legendPos val="r"/>
      <c:layout>
        <c:manualLayout>
          <c:xMode val="edge"/>
          <c:yMode val="edge"/>
          <c:wMode val="edge"/>
          <c:hMode val="edge"/>
          <c:x val="0.81334620167994709"/>
          <c:y val="0.28418291826893732"/>
          <c:w val="0.99440246538689403"/>
          <c:h val="0.5935466642251113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27745461922221554"/>
          <c:y val="3.2056177465768589E-2"/>
        </c:manualLayout>
      </c:layout>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25400">
          <a:noFill/>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25400">
          <a:noFill/>
        </a:ln>
      </c:spPr>
    </c:backWall>
    <c:plotArea>
      <c:layout>
        <c:manualLayout>
          <c:layoutTarget val="inner"/>
          <c:xMode val="edge"/>
          <c:yMode val="edge"/>
          <c:x val="0.1462813052658532"/>
          <c:y val="0.1695748031496063"/>
          <c:w val="0.81917530948877781"/>
          <c:h val="0.64917742425054015"/>
        </c:manualLayout>
      </c:layout>
      <c:bar3DChart>
        <c:barDir val="col"/>
        <c:grouping val="clustered"/>
        <c:varyColors val="1"/>
        <c:ser>
          <c:idx val="0"/>
          <c:order val="0"/>
          <c:tx>
            <c:strRef>
              <c:f>'Step 4-Reports &amp; Comparisons'!$C$255:$E$255</c:f>
              <c:strCache>
                <c:ptCount val="1"/>
                <c:pt idx="0">
                  <c:v>Total Company Hours Breakdown</c:v>
                </c:pt>
              </c:strCache>
            </c:strRef>
          </c:tx>
          <c:invertIfNegative val="0"/>
          <c:dPt>
            <c:idx val="0"/>
            <c:invertIfNegative val="0"/>
            <c:bubble3D val="0"/>
            <c:extLst>
              <c:ext xmlns:c16="http://schemas.microsoft.com/office/drawing/2014/chart" uri="{C3380CC4-5D6E-409C-BE32-E72D297353CC}">
                <c16:uniqueId val="{00000000-6AF4-4BB7-8399-2D671FFC25CD}"/>
              </c:ext>
            </c:extLst>
          </c:dPt>
          <c:dPt>
            <c:idx val="1"/>
            <c:invertIfNegative val="0"/>
            <c:bubble3D val="0"/>
            <c:extLst>
              <c:ext xmlns:c16="http://schemas.microsoft.com/office/drawing/2014/chart" uri="{C3380CC4-5D6E-409C-BE32-E72D297353CC}">
                <c16:uniqueId val="{00000001-6AF4-4BB7-8399-2D671FFC25CD}"/>
              </c:ext>
            </c:extLst>
          </c:dPt>
          <c:dPt>
            <c:idx val="2"/>
            <c:invertIfNegative val="0"/>
            <c:bubble3D val="0"/>
            <c:extLst>
              <c:ext xmlns:c16="http://schemas.microsoft.com/office/drawing/2014/chart" uri="{C3380CC4-5D6E-409C-BE32-E72D297353CC}">
                <c16:uniqueId val="{00000002-6AF4-4BB7-8399-2D671FFC25CD}"/>
              </c:ext>
            </c:extLst>
          </c:dPt>
          <c:dPt>
            <c:idx val="3"/>
            <c:invertIfNegative val="0"/>
            <c:bubble3D val="0"/>
            <c:extLst>
              <c:ext xmlns:c16="http://schemas.microsoft.com/office/drawing/2014/chart" uri="{C3380CC4-5D6E-409C-BE32-E72D297353CC}">
                <c16:uniqueId val="{00000003-6AF4-4BB7-8399-2D671FFC25CD}"/>
              </c:ext>
            </c:extLst>
          </c:dPt>
          <c:dLbls>
            <c:dLbl>
              <c:idx val="0"/>
              <c:layout>
                <c:manualLayout>
                  <c:x val="1.4669926650366748E-2"/>
                  <c:y val="-3.1746031746031744E-2"/>
                </c:manualLayout>
              </c:layout>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F4-4BB7-8399-2D671FFC25CD}"/>
                </c:ext>
              </c:extLst>
            </c:dLbl>
            <c:dLbl>
              <c:idx val="1"/>
              <c:layout>
                <c:manualLayout>
                  <c:x val="1.4669926650366748E-2"/>
                  <c:y val="-1.3605442176870748E-2"/>
                </c:manualLayout>
              </c:layout>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F4-4BB7-8399-2D671FFC25CD}"/>
                </c:ext>
              </c:extLst>
            </c:dLbl>
            <c:dLbl>
              <c:idx val="2"/>
              <c:layout>
                <c:manualLayout>
                  <c:x val="1.4669926650366748E-2"/>
                  <c:y val="-2.7210884353741496E-2"/>
                </c:manualLayout>
              </c:layout>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F4-4BB7-8399-2D671FFC25CD}"/>
                </c:ext>
              </c:extLst>
            </c:dLbl>
            <c:dLbl>
              <c:idx val="3"/>
              <c:layout>
                <c:manualLayout>
                  <c:x val="1.7929910350448247E-2"/>
                  <c:y val="-3.1746031746031744E-2"/>
                </c:manualLayout>
              </c:layout>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F4-4BB7-8399-2D671FFC25CD}"/>
                </c:ext>
              </c:extLst>
            </c:dLbl>
            <c:spPr>
              <a:noFill/>
              <a:ln w="25400">
                <a:noFill/>
              </a:ln>
            </c:spPr>
            <c:txPr>
              <a:bodyPr wrap="square" lIns="38100" tIns="19050" rIns="38100" bIns="19050" anchor="ctr">
                <a:spAutoFit/>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Comparisons'!$C$256:$C$259</c:f>
              <c:strCache>
                <c:ptCount val="4"/>
                <c:pt idx="0">
                  <c:v>Billable Field Hours</c:v>
                </c:pt>
                <c:pt idx="1">
                  <c:v>Office Hours</c:v>
                </c:pt>
                <c:pt idx="2">
                  <c:v>Field Non-Billable Hours</c:v>
                </c:pt>
                <c:pt idx="3">
                  <c:v>Benefit/Leave Hours</c:v>
                </c:pt>
              </c:strCache>
            </c:strRef>
          </c:cat>
          <c:val>
            <c:numRef>
              <c:f>'Step 4-Reports &amp; Comparisons'!$E$256:$E$259</c:f>
              <c:numCache>
                <c:formatCode>#,##0</c:formatCode>
                <c:ptCount val="4"/>
                <c:pt idx="0">
                  <c:v>0</c:v>
                </c:pt>
                <c:pt idx="1">
                  <c:v>0</c:v>
                </c:pt>
                <c:pt idx="2">
                  <c:v>0</c:v>
                </c:pt>
                <c:pt idx="3">
                  <c:v>0</c:v>
                </c:pt>
              </c:numCache>
            </c:numRef>
          </c:val>
          <c:extLst>
            <c:ext xmlns:c16="http://schemas.microsoft.com/office/drawing/2014/chart" uri="{C3380CC4-5D6E-409C-BE32-E72D297353CC}">
              <c16:uniqueId val="{00000004-6AF4-4BB7-8399-2D671FFC25CD}"/>
            </c:ext>
          </c:extLst>
        </c:ser>
        <c:dLbls>
          <c:showLegendKey val="0"/>
          <c:showVal val="0"/>
          <c:showCatName val="0"/>
          <c:showSerName val="0"/>
          <c:showPercent val="0"/>
          <c:showBubbleSize val="0"/>
        </c:dLbls>
        <c:gapWidth val="150"/>
        <c:shape val="box"/>
        <c:axId val="1017688367"/>
        <c:axId val="1"/>
        <c:axId val="0"/>
      </c:bar3DChart>
      <c:catAx>
        <c:axId val="1017688367"/>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17688367"/>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Department Costs Comparison</a:t>
            </a:r>
          </a:p>
        </c:rich>
      </c:tx>
      <c:layout>
        <c:manualLayout>
          <c:xMode val="edge"/>
          <c:yMode val="edge"/>
          <c:x val="0.29059588006044695"/>
          <c:y val="3.3803998184437474E-2"/>
        </c:manualLayout>
      </c:layout>
      <c:overlay val="0"/>
      <c:spPr>
        <a:noFill/>
        <a:ln w="25400">
          <a:noFill/>
        </a:ln>
      </c:spPr>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8729">
              <a:schemeClr val="tx2">
                <a:lumMod val="60000"/>
                <a:lumOff val="40000"/>
              </a:schemeClr>
            </a:gs>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751306851341393"/>
          <c:y val="0.2548594540436544"/>
          <c:w val="0.85630921916010494"/>
          <c:h val="0.61126752598548129"/>
        </c:manualLayout>
      </c:layout>
      <c:bar3DChart>
        <c:barDir val="col"/>
        <c:grouping val="clustered"/>
        <c:varyColors val="0"/>
        <c:ser>
          <c:idx val="0"/>
          <c:order val="0"/>
          <c:tx>
            <c:strRef>
              <c:f>'Step 4-Reports &amp; Comparisons'!$E$60:$F$60</c:f>
              <c:strCache>
                <c:ptCount val="1"/>
                <c:pt idx="0">
                  <c:v>General Office Administration</c:v>
                </c:pt>
              </c:strCache>
            </c:strRef>
          </c:tx>
          <c:spPr>
            <a:solidFill>
              <a:srgbClr val="9999FF"/>
            </a:solidFill>
            <a:ln w="12700">
              <a:solidFill>
                <a:srgbClr val="000000"/>
              </a:solidFill>
              <a:prstDash val="solid"/>
            </a:ln>
          </c:spPr>
          <c:invertIfNegative val="0"/>
          <c:cat>
            <c:strRef>
              <c:f>'Step 4-Reports &amp; Comparisons'!$C$61:$D$65</c:f>
              <c:strCache>
                <c:ptCount val="5"/>
                <c:pt idx="0">
                  <c:v>Annual Gross Wages</c:v>
                </c:pt>
                <c:pt idx="1">
                  <c:v>Annual Payroll Taxes</c:v>
                </c:pt>
                <c:pt idx="2">
                  <c:v>Annual Benefits</c:v>
                </c:pt>
                <c:pt idx="3">
                  <c:v>Total Compensation Costs</c:v>
                </c:pt>
                <c:pt idx="4">
                  <c:v>Overhead</c:v>
                </c:pt>
              </c:strCache>
            </c:strRef>
          </c:cat>
          <c:val>
            <c:numRef>
              <c:f>'Step 4-Reports &amp; Comparisons'!$E$61:$E$65</c:f>
              <c:numCache>
                <c:formatCode>_("$"* #,##0.00_);_("$"* \(#,##0.00\);_("$"* "-"??_);_(@_)</c:formatCode>
                <c:ptCount val="5"/>
                <c:pt idx="0">
                  <c:v>0</c:v>
                </c:pt>
                <c:pt idx="1">
                  <c:v>0</c:v>
                </c:pt>
                <c:pt idx="2">
                  <c:v>0</c:v>
                </c:pt>
                <c:pt idx="3">
                  <c:v>0</c:v>
                </c:pt>
                <c:pt idx="4">
                  <c:v>0</c:v>
                </c:pt>
              </c:numCache>
            </c:numRef>
          </c:val>
          <c:extLst>
            <c:ext xmlns:c16="http://schemas.microsoft.com/office/drawing/2014/chart" uri="{C3380CC4-5D6E-409C-BE32-E72D297353CC}">
              <c16:uniqueId val="{00000000-3980-44B1-A7CE-A74027230ABB}"/>
            </c:ext>
          </c:extLst>
        </c:ser>
        <c:ser>
          <c:idx val="1"/>
          <c:order val="1"/>
          <c:tx>
            <c:strRef>
              <c:f>'Step 4-Reports &amp; Comparisons'!$H$60:$I$60</c:f>
              <c:strCache>
                <c:ptCount val="1"/>
                <c:pt idx="0">
                  <c:v>General Office Administration</c:v>
                </c:pt>
              </c:strCache>
            </c:strRef>
          </c:tx>
          <c:spPr>
            <a:solidFill>
              <a:srgbClr val="993366"/>
            </a:solidFill>
            <a:ln w="12700">
              <a:solidFill>
                <a:srgbClr val="000000"/>
              </a:solidFill>
              <a:prstDash val="solid"/>
            </a:ln>
          </c:spPr>
          <c:invertIfNegative val="0"/>
          <c:cat>
            <c:strRef>
              <c:f>'Step 4-Reports &amp; Comparisons'!$C$61:$D$65</c:f>
              <c:strCache>
                <c:ptCount val="5"/>
                <c:pt idx="0">
                  <c:v>Annual Gross Wages</c:v>
                </c:pt>
                <c:pt idx="1">
                  <c:v>Annual Payroll Taxes</c:v>
                </c:pt>
                <c:pt idx="2">
                  <c:v>Annual Benefits</c:v>
                </c:pt>
                <c:pt idx="3">
                  <c:v>Total Compensation Costs</c:v>
                </c:pt>
                <c:pt idx="4">
                  <c:v>Overhead</c:v>
                </c:pt>
              </c:strCache>
            </c:strRef>
          </c:cat>
          <c:val>
            <c:numRef>
              <c:f>'Step 4-Reports &amp; Comparisons'!$H$61:$H$65</c:f>
              <c:numCache>
                <c:formatCode>_("$"* #,##0.00_);_("$"* \(#,##0.00\);_("$"* "-"??_);_(@_)</c:formatCode>
                <c:ptCount val="5"/>
                <c:pt idx="0">
                  <c:v>0</c:v>
                </c:pt>
                <c:pt idx="1">
                  <c:v>0</c:v>
                </c:pt>
                <c:pt idx="2">
                  <c:v>0</c:v>
                </c:pt>
                <c:pt idx="3">
                  <c:v>0</c:v>
                </c:pt>
                <c:pt idx="4">
                  <c:v>0</c:v>
                </c:pt>
              </c:numCache>
            </c:numRef>
          </c:val>
          <c:extLst>
            <c:ext xmlns:c16="http://schemas.microsoft.com/office/drawing/2014/chart" uri="{C3380CC4-5D6E-409C-BE32-E72D297353CC}">
              <c16:uniqueId val="{00000001-3980-44B1-A7CE-A74027230ABB}"/>
            </c:ext>
          </c:extLst>
        </c:ser>
        <c:dLbls>
          <c:showLegendKey val="0"/>
          <c:showVal val="0"/>
          <c:showCatName val="0"/>
          <c:showSerName val="0"/>
          <c:showPercent val="0"/>
          <c:showBubbleSize val="0"/>
        </c:dLbls>
        <c:gapWidth val="150"/>
        <c:shape val="box"/>
        <c:axId val="1017688783"/>
        <c:axId val="1"/>
        <c:axId val="0"/>
      </c:bar3DChart>
      <c:catAx>
        <c:axId val="1017688783"/>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017688783"/>
        <c:crosses val="autoZero"/>
        <c:crossBetween val="between"/>
      </c:valAx>
      <c:spPr>
        <a:noFill/>
        <a:ln w="25400">
          <a:noFill/>
        </a:ln>
      </c:spPr>
    </c:plotArea>
    <c:legend>
      <c:legendPos val="r"/>
      <c:layout>
        <c:manualLayout>
          <c:xMode val="edge"/>
          <c:yMode val="edge"/>
          <c:wMode val="edge"/>
          <c:hMode val="edge"/>
          <c:x val="0.19757464407858111"/>
          <c:y val="0.11502723343792554"/>
          <c:w val="0.84805122087011853"/>
          <c:h val="0.241791979949874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Comparison of Employee Wages and Costs </a:t>
            </a:r>
          </a:p>
        </c:rich>
      </c:tx>
      <c:layout>
        <c:manualLayout>
          <c:xMode val="edge"/>
          <c:yMode val="edge"/>
          <c:x val="0.14158403810634781"/>
          <c:y val="3.3033857780764418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5981152958289851"/>
          <c:y val="0.1481544536662647"/>
          <c:w val="0.66201507944037108"/>
          <c:h val="0.64007606688052887"/>
        </c:manualLayout>
      </c:layout>
      <c:bar3DChart>
        <c:barDir val="col"/>
        <c:grouping val="clustered"/>
        <c:varyColors val="0"/>
        <c:ser>
          <c:idx val="0"/>
          <c:order val="0"/>
          <c:tx>
            <c:strRef>
              <c:f>'Step 4-Reports &amp; Comparisons'!$E$9:$F$9</c:f>
              <c:strCache>
                <c:ptCount val="1"/>
                <c:pt idx="0">
                  <c:v>Employee1</c:v>
                </c:pt>
              </c:strCache>
            </c:strRef>
          </c:tx>
          <c:spPr>
            <a:solidFill>
              <a:srgbClr val="9999FF"/>
            </a:solidFill>
            <a:ln w="12700">
              <a:solidFill>
                <a:srgbClr val="000000"/>
              </a:solidFill>
              <a:prstDash val="solid"/>
            </a:ln>
          </c:spPr>
          <c:invertIfNegative val="0"/>
          <c:cat>
            <c:strRef>
              <c:f>'Step 4-Reports &amp; Comparisons'!$C$10:$C$13</c:f>
              <c:strCache>
                <c:ptCount val="4"/>
                <c:pt idx="0">
                  <c:v>Annual Gross Wages</c:v>
                </c:pt>
                <c:pt idx="1">
                  <c:v>Annual Gross Payroll Taxes</c:v>
                </c:pt>
                <c:pt idx="2">
                  <c:v>Annual Gross Benefits</c:v>
                </c:pt>
                <c:pt idx="3">
                  <c:v>Total Annual Costs</c:v>
                </c:pt>
              </c:strCache>
            </c:strRef>
          </c:cat>
          <c:val>
            <c:numRef>
              <c:f>'Step 4-Reports &amp; Comparisons'!$E$10:$E$13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4D09-4A15-97E9-7149B0AEF053}"/>
            </c:ext>
          </c:extLst>
        </c:ser>
        <c:ser>
          <c:idx val="1"/>
          <c:order val="1"/>
          <c:tx>
            <c:strRef>
              <c:f>'Step 4-Reports &amp; Comparisons'!$H$9</c:f>
              <c:strCache>
                <c:ptCount val="1"/>
                <c:pt idx="0">
                  <c:v>Employee2</c:v>
                </c:pt>
              </c:strCache>
            </c:strRef>
          </c:tx>
          <c:spPr>
            <a:solidFill>
              <a:srgbClr val="993366"/>
            </a:solidFill>
            <a:ln w="12700">
              <a:solidFill>
                <a:srgbClr val="000000"/>
              </a:solidFill>
              <a:prstDash val="solid"/>
            </a:ln>
          </c:spPr>
          <c:invertIfNegative val="0"/>
          <c:cat>
            <c:strRef>
              <c:f>'Step 4-Reports &amp; Comparisons'!$C$10:$C$13</c:f>
              <c:strCache>
                <c:ptCount val="4"/>
                <c:pt idx="0">
                  <c:v>Annual Gross Wages</c:v>
                </c:pt>
                <c:pt idx="1">
                  <c:v>Annual Gross Payroll Taxes</c:v>
                </c:pt>
                <c:pt idx="2">
                  <c:v>Annual Gross Benefits</c:v>
                </c:pt>
                <c:pt idx="3">
                  <c:v>Total Annual Costs</c:v>
                </c:pt>
              </c:strCache>
            </c:strRef>
          </c:cat>
          <c:val>
            <c:numRef>
              <c:f>'Step 4-Reports &amp; Comparisons'!$H$10:$H$13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4D09-4A15-97E9-7149B0AEF053}"/>
            </c:ext>
          </c:extLst>
        </c:ser>
        <c:dLbls>
          <c:showLegendKey val="0"/>
          <c:showVal val="0"/>
          <c:showCatName val="0"/>
          <c:showSerName val="0"/>
          <c:showPercent val="0"/>
          <c:showBubbleSize val="0"/>
        </c:dLbls>
        <c:gapWidth val="150"/>
        <c:shape val="box"/>
        <c:axId val="1017675055"/>
        <c:axId val="1"/>
        <c:axId val="0"/>
      </c:bar3DChart>
      <c:catAx>
        <c:axId val="1017675055"/>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17675055"/>
        <c:crosses val="autoZero"/>
        <c:crossBetween val="between"/>
      </c:valAx>
      <c:spPr>
        <a:noFill/>
        <a:ln w="25400">
          <a:noFill/>
        </a:ln>
      </c:spPr>
    </c:plotArea>
    <c:legend>
      <c:legendPos val="r"/>
      <c:layout>
        <c:manualLayout>
          <c:xMode val="edge"/>
          <c:yMode val="edge"/>
          <c:wMode val="edge"/>
          <c:hMode val="edge"/>
          <c:x val="0.78532593726710087"/>
          <c:y val="0.43388797179573335"/>
          <c:w val="0.98842754609377537"/>
          <c:h val="0.6264692562780303"/>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Comparison of Employee Hours</a:t>
            </a:r>
          </a:p>
        </c:rich>
      </c:tx>
      <c:layout>
        <c:manualLayout>
          <c:xMode val="edge"/>
          <c:yMode val="edge"/>
          <c:x val="0.26284616704046393"/>
          <c:y val="3.0864107853676961E-2"/>
        </c:manualLayout>
      </c:layout>
      <c:overlay val="0"/>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306456894423706"/>
          <c:y val="0.14290244969378829"/>
          <c:w val="0.71497755678812702"/>
          <c:h val="0.70781690483134052"/>
        </c:manualLayout>
      </c:layout>
      <c:bar3DChart>
        <c:barDir val="col"/>
        <c:grouping val="clustered"/>
        <c:varyColors val="0"/>
        <c:ser>
          <c:idx val="0"/>
          <c:order val="0"/>
          <c:tx>
            <c:strRef>
              <c:f>'Step 4-Reports &amp; Comparisons'!$E$9</c:f>
              <c:strCache>
                <c:ptCount val="1"/>
                <c:pt idx="0">
                  <c:v>Employee1</c:v>
                </c:pt>
              </c:strCache>
            </c:strRef>
          </c:tx>
          <c:spPr>
            <a:solidFill>
              <a:srgbClr val="9999FF"/>
            </a:solidFill>
            <a:ln w="12700">
              <a:solidFill>
                <a:srgbClr val="000000"/>
              </a:solidFill>
              <a:prstDash val="solid"/>
            </a:ln>
          </c:spPr>
          <c:invertIfNegative val="0"/>
          <c:cat>
            <c:strRef>
              <c:f>'Step 4-Reports &amp; Comparisons'!$C$14:$C$16</c:f>
              <c:strCache>
                <c:ptCount val="3"/>
                <c:pt idx="0">
                  <c:v>Annual Billable Hours</c:v>
                </c:pt>
                <c:pt idx="1">
                  <c:v>Annual Non-Billable Hours</c:v>
                </c:pt>
                <c:pt idx="2">
                  <c:v>Total Paid Hours per Year</c:v>
                </c:pt>
              </c:strCache>
            </c:strRef>
          </c:cat>
          <c:val>
            <c:numRef>
              <c:f>'Step 4-Reports &amp; Comparisons'!$E$14:$E$16</c:f>
              <c:numCache>
                <c:formatCode>_(* #,##0_);_(* \(#,##0\);_(* "-"??_);_(@_)</c:formatCode>
                <c:ptCount val="3"/>
                <c:pt idx="0">
                  <c:v>0</c:v>
                </c:pt>
                <c:pt idx="1">
                  <c:v>0</c:v>
                </c:pt>
                <c:pt idx="2">
                  <c:v>0</c:v>
                </c:pt>
              </c:numCache>
            </c:numRef>
          </c:val>
          <c:extLst>
            <c:ext xmlns:c16="http://schemas.microsoft.com/office/drawing/2014/chart" uri="{C3380CC4-5D6E-409C-BE32-E72D297353CC}">
              <c16:uniqueId val="{00000000-B7B7-4004-91FF-D0A8A9716F84}"/>
            </c:ext>
          </c:extLst>
        </c:ser>
        <c:ser>
          <c:idx val="1"/>
          <c:order val="1"/>
          <c:tx>
            <c:strRef>
              <c:f>'Step 4-Reports &amp; Comparisons'!$H$9</c:f>
              <c:strCache>
                <c:ptCount val="1"/>
                <c:pt idx="0">
                  <c:v>Employee2</c:v>
                </c:pt>
              </c:strCache>
            </c:strRef>
          </c:tx>
          <c:spPr>
            <a:solidFill>
              <a:srgbClr val="993366"/>
            </a:solidFill>
            <a:ln w="12700">
              <a:solidFill>
                <a:srgbClr val="000000"/>
              </a:solidFill>
              <a:prstDash val="solid"/>
            </a:ln>
          </c:spPr>
          <c:invertIfNegative val="0"/>
          <c:cat>
            <c:strRef>
              <c:f>'Step 4-Reports &amp; Comparisons'!$C$14:$C$16</c:f>
              <c:strCache>
                <c:ptCount val="3"/>
                <c:pt idx="0">
                  <c:v>Annual Billable Hours</c:v>
                </c:pt>
                <c:pt idx="1">
                  <c:v>Annual Non-Billable Hours</c:v>
                </c:pt>
                <c:pt idx="2">
                  <c:v>Total Paid Hours per Year</c:v>
                </c:pt>
              </c:strCache>
            </c:strRef>
          </c:cat>
          <c:val>
            <c:numRef>
              <c:f>'Step 4-Reports &amp; Comparisons'!$H$14:$H$16</c:f>
              <c:numCache>
                <c:formatCode>_("$"* #,##0_);_("$"* \(#,##0\);_("$"* "-"??_);_(@_)</c:formatCode>
                <c:ptCount val="3"/>
                <c:pt idx="0">
                  <c:v>0</c:v>
                </c:pt>
                <c:pt idx="1">
                  <c:v>0</c:v>
                </c:pt>
                <c:pt idx="2">
                  <c:v>0</c:v>
                </c:pt>
              </c:numCache>
            </c:numRef>
          </c:val>
          <c:extLst>
            <c:ext xmlns:c16="http://schemas.microsoft.com/office/drawing/2014/chart" uri="{C3380CC4-5D6E-409C-BE32-E72D297353CC}">
              <c16:uniqueId val="{00000001-B7B7-4004-91FF-D0A8A9716F84}"/>
            </c:ext>
          </c:extLst>
        </c:ser>
        <c:dLbls>
          <c:showLegendKey val="0"/>
          <c:showVal val="0"/>
          <c:showCatName val="0"/>
          <c:showSerName val="0"/>
          <c:showPercent val="0"/>
          <c:showBubbleSize val="0"/>
        </c:dLbls>
        <c:gapWidth val="150"/>
        <c:shape val="box"/>
        <c:axId val="1017675471"/>
        <c:axId val="1"/>
        <c:axId val="0"/>
      </c:bar3DChart>
      <c:catAx>
        <c:axId val="1017675471"/>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17675471"/>
        <c:crosses val="autoZero"/>
        <c:crossBetween val="between"/>
      </c:valAx>
      <c:spPr>
        <a:noFill/>
        <a:ln w="25400">
          <a:noFill/>
        </a:ln>
      </c:spPr>
    </c:plotArea>
    <c:legend>
      <c:legendPos val="r"/>
      <c:layout>
        <c:manualLayout>
          <c:xMode val="edge"/>
          <c:yMode val="edge"/>
          <c:wMode val="edge"/>
          <c:hMode val="edge"/>
          <c:x val="0.81300782223430457"/>
          <c:y val="0.38480498978218131"/>
          <c:w val="0.99075668870614353"/>
          <c:h val="0.543796185993356"/>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Projected Sales Revenue</a:t>
            </a:r>
          </a:p>
        </c:rich>
      </c:tx>
      <c:layout>
        <c:manualLayout>
          <c:xMode val="edge"/>
          <c:yMode val="edge"/>
          <c:x val="0.37420514102403862"/>
          <c:y val="3.4884729321115568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5.4784573583231674E-2"/>
          <c:y val="0.1306289491591329"/>
          <c:w val="0.93634015378359392"/>
          <c:h val="0.65991956041466038"/>
        </c:manualLayout>
      </c:layout>
      <c:bar3DChart>
        <c:barDir val="col"/>
        <c:grouping val="clustered"/>
        <c:varyColors val="1"/>
        <c:ser>
          <c:idx val="0"/>
          <c:order val="0"/>
          <c:spPr>
            <a:ln>
              <a:solidFill>
                <a:schemeClr val="tx1"/>
              </a:solidFill>
            </a:ln>
          </c:spPr>
          <c:invertIfNegative val="0"/>
          <c:dPt>
            <c:idx val="0"/>
            <c:invertIfNegative val="0"/>
            <c:bubble3D val="0"/>
            <c:extLst>
              <c:ext xmlns:c16="http://schemas.microsoft.com/office/drawing/2014/chart" uri="{C3380CC4-5D6E-409C-BE32-E72D297353CC}">
                <c16:uniqueId val="{00000000-EA4C-4E01-BFCF-C355168A85B5}"/>
              </c:ext>
            </c:extLst>
          </c:dPt>
          <c:dPt>
            <c:idx val="1"/>
            <c:invertIfNegative val="0"/>
            <c:bubble3D val="0"/>
            <c:extLst>
              <c:ext xmlns:c16="http://schemas.microsoft.com/office/drawing/2014/chart" uri="{C3380CC4-5D6E-409C-BE32-E72D297353CC}">
                <c16:uniqueId val="{00000001-EA4C-4E01-BFCF-C355168A85B5}"/>
              </c:ext>
            </c:extLst>
          </c:dPt>
          <c:dPt>
            <c:idx val="2"/>
            <c:invertIfNegative val="0"/>
            <c:bubble3D val="0"/>
            <c:extLst>
              <c:ext xmlns:c16="http://schemas.microsoft.com/office/drawing/2014/chart" uri="{C3380CC4-5D6E-409C-BE32-E72D297353CC}">
                <c16:uniqueId val="{00000002-EA4C-4E01-BFCF-C355168A85B5}"/>
              </c:ext>
            </c:extLst>
          </c:dPt>
          <c:dPt>
            <c:idx val="3"/>
            <c:invertIfNegative val="0"/>
            <c:bubble3D val="0"/>
            <c:extLst>
              <c:ext xmlns:c16="http://schemas.microsoft.com/office/drawing/2014/chart" uri="{C3380CC4-5D6E-409C-BE32-E72D297353CC}">
                <c16:uniqueId val="{00000003-EA4C-4E01-BFCF-C355168A85B5}"/>
              </c:ext>
            </c:extLst>
          </c:dPt>
          <c:dPt>
            <c:idx val="4"/>
            <c:invertIfNegative val="0"/>
            <c:bubble3D val="0"/>
            <c:extLst>
              <c:ext xmlns:c16="http://schemas.microsoft.com/office/drawing/2014/chart" uri="{C3380CC4-5D6E-409C-BE32-E72D297353CC}">
                <c16:uniqueId val="{00000004-EA4C-4E01-BFCF-C355168A85B5}"/>
              </c:ext>
            </c:extLst>
          </c:dPt>
          <c:dPt>
            <c:idx val="5"/>
            <c:invertIfNegative val="0"/>
            <c:bubble3D val="0"/>
            <c:extLst>
              <c:ext xmlns:c16="http://schemas.microsoft.com/office/drawing/2014/chart" uri="{C3380CC4-5D6E-409C-BE32-E72D297353CC}">
                <c16:uniqueId val="{00000005-EA4C-4E01-BFCF-C355168A85B5}"/>
              </c:ext>
            </c:extLst>
          </c:dPt>
          <c:dPt>
            <c:idx val="6"/>
            <c:invertIfNegative val="0"/>
            <c:bubble3D val="0"/>
            <c:extLst>
              <c:ext xmlns:c16="http://schemas.microsoft.com/office/drawing/2014/chart" uri="{C3380CC4-5D6E-409C-BE32-E72D297353CC}">
                <c16:uniqueId val="{00000006-EA4C-4E01-BFCF-C355168A85B5}"/>
              </c:ext>
            </c:extLst>
          </c:dPt>
          <c:dPt>
            <c:idx val="7"/>
            <c:invertIfNegative val="0"/>
            <c:bubble3D val="0"/>
            <c:extLst>
              <c:ext xmlns:c16="http://schemas.microsoft.com/office/drawing/2014/chart" uri="{C3380CC4-5D6E-409C-BE32-E72D297353CC}">
                <c16:uniqueId val="{00000007-EA4C-4E01-BFCF-C355168A85B5}"/>
              </c:ext>
            </c:extLst>
          </c:dPt>
          <c:dPt>
            <c:idx val="8"/>
            <c:invertIfNegative val="0"/>
            <c:bubble3D val="0"/>
            <c:extLst>
              <c:ext xmlns:c16="http://schemas.microsoft.com/office/drawing/2014/chart" uri="{C3380CC4-5D6E-409C-BE32-E72D297353CC}">
                <c16:uniqueId val="{00000008-EA4C-4E01-BFCF-C355168A85B5}"/>
              </c:ext>
            </c:extLst>
          </c:dPt>
          <c:dPt>
            <c:idx val="9"/>
            <c:invertIfNegative val="0"/>
            <c:bubble3D val="0"/>
            <c:extLst>
              <c:ext xmlns:c16="http://schemas.microsoft.com/office/drawing/2014/chart" uri="{C3380CC4-5D6E-409C-BE32-E72D297353CC}">
                <c16:uniqueId val="{00000009-EA4C-4E01-BFCF-C355168A85B5}"/>
              </c:ext>
            </c:extLst>
          </c:dPt>
          <c:dLbls>
            <c:dLbl>
              <c:idx val="0"/>
              <c:layout>
                <c:manualLayout>
                  <c:x val="1.083130246412131E-2"/>
                  <c:y val="-1.4815203655098669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4C-4E01-BFCF-C355168A85B5}"/>
                </c:ext>
              </c:extLst>
            </c:dLbl>
            <c:dLbl>
              <c:idx val="1"/>
              <c:layout>
                <c:manualLayout>
                  <c:x val="1.2997562956945572E-2"/>
                  <c:y val="-1.9753086419753086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4C-4E01-BFCF-C355168A85B5}"/>
                </c:ext>
              </c:extLst>
            </c:dLbl>
            <c:dLbl>
              <c:idx val="2"/>
              <c:layout>
                <c:manualLayout>
                  <c:x val="1.083130246412131E-2"/>
                  <c:y val="-1.9753086419753086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4C-4E01-BFCF-C355168A85B5}"/>
                </c:ext>
              </c:extLst>
            </c:dLbl>
            <c:dLbl>
              <c:idx val="3"/>
              <c:layout>
                <c:manualLayout>
                  <c:x val="1.2997562956945572E-2"/>
                  <c:y val="-2.9629629629629631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4C-4E01-BFCF-C355168A85B5}"/>
                </c:ext>
              </c:extLst>
            </c:dLbl>
            <c:dLbl>
              <c:idx val="4"/>
              <c:layout>
                <c:manualLayout>
                  <c:x val="1.2997562956945652E-2"/>
                  <c:y val="-3.456790123456789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4C-4E01-BFCF-C355168A85B5}"/>
                </c:ext>
              </c:extLst>
            </c:dLbl>
            <c:dLbl>
              <c:idx val="5"/>
              <c:layout>
                <c:manualLayout>
                  <c:x val="1.4080693203357704E-2"/>
                  <c:y val="-2.963040731019733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4C-4E01-BFCF-C355168A85B5}"/>
                </c:ext>
              </c:extLst>
            </c:dLbl>
            <c:dLbl>
              <c:idx val="6"/>
              <c:layout>
                <c:manualLayout>
                  <c:x val="1.2997562956945572E-2"/>
                  <c:y val="-2.469174686497521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4C-4E01-BFCF-C355168A85B5}"/>
                </c:ext>
              </c:extLst>
            </c:dLbl>
            <c:dLbl>
              <c:idx val="7"/>
              <c:layout>
                <c:manualLayout>
                  <c:x val="1.4080693203357784E-2"/>
                  <c:y val="-2.469174686497521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4C-4E01-BFCF-C355168A85B5}"/>
                </c:ext>
              </c:extLst>
            </c:dLbl>
            <c:dLbl>
              <c:idx val="8"/>
              <c:layout>
                <c:manualLayout>
                  <c:x val="1.4080693203357704E-2"/>
                  <c:y val="-2.963040731019733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4C-4E01-BFCF-C355168A85B5}"/>
                </c:ext>
              </c:extLst>
            </c:dLbl>
            <c:dLbl>
              <c:idx val="9"/>
              <c:layout>
                <c:manualLayout>
                  <c:x val="9.7481722177091799E-3"/>
                  <c:y val="-2.9630018469913484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4C-4E01-BFCF-C355168A85B5}"/>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Comparisons'!$C$98:$C$107</c:f>
              <c:strCache>
                <c:ptCount val="10"/>
                <c:pt idx="0">
                  <c:v>Department 1 Name</c:v>
                </c:pt>
                <c:pt idx="1">
                  <c:v>Department 2 Name</c:v>
                </c:pt>
                <c:pt idx="2">
                  <c:v>Department 3 Name</c:v>
                </c:pt>
                <c:pt idx="3">
                  <c:v>Department 4 Name</c:v>
                </c:pt>
                <c:pt idx="4">
                  <c:v>Department 5 Name</c:v>
                </c:pt>
                <c:pt idx="5">
                  <c:v>Department 6 Name</c:v>
                </c:pt>
                <c:pt idx="6">
                  <c:v>Department 7 Name</c:v>
                </c:pt>
                <c:pt idx="7">
                  <c:v>Department 8 Name</c:v>
                </c:pt>
                <c:pt idx="8">
                  <c:v>Department 9 Name</c:v>
                </c:pt>
                <c:pt idx="9">
                  <c:v>Department 10 Name</c:v>
                </c:pt>
              </c:strCache>
            </c:strRef>
          </c:cat>
          <c:val>
            <c:numRef>
              <c:f>'Step 4-Reports &amp; Comparisons'!$F$98:$F$107</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EA4C-4E01-BFCF-C355168A85B5}"/>
            </c:ext>
          </c:extLst>
        </c:ser>
        <c:dLbls>
          <c:showLegendKey val="0"/>
          <c:showVal val="0"/>
          <c:showCatName val="0"/>
          <c:showSerName val="0"/>
          <c:showPercent val="0"/>
          <c:showBubbleSize val="0"/>
        </c:dLbls>
        <c:gapWidth val="150"/>
        <c:shape val="box"/>
        <c:axId val="1017687119"/>
        <c:axId val="1"/>
        <c:axId val="0"/>
      </c:bar3DChart>
      <c:catAx>
        <c:axId val="1017687119"/>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scaling>
        <c:delete val="0"/>
        <c:axPos val="l"/>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7687119"/>
        <c:crosses val="autoZero"/>
        <c:crossBetween val="between"/>
        <c:majorUnit val="0.1"/>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Percent of Hours Per Department That Are Billable</a:t>
            </a:r>
          </a:p>
        </c:rich>
      </c:tx>
      <c:layout>
        <c:manualLayout>
          <c:xMode val="edge"/>
          <c:yMode val="edge"/>
          <c:x val="0.19630800336560802"/>
          <c:y val="3.9273091907352918E-2"/>
        </c:manualLayout>
      </c:layout>
      <c:overlay val="0"/>
      <c:spPr>
        <a:noFill/>
        <a:ln w="25400">
          <a:noFill/>
        </a:ln>
      </c:spPr>
    </c:title>
    <c:autoTitleDeleted val="0"/>
    <c:view3D>
      <c:rotX val="31"/>
      <c:hPercent val="40"/>
      <c:rotY val="44"/>
      <c:depthPercent val="100"/>
      <c:rAngAx val="1"/>
    </c:view3D>
    <c:floor>
      <c:thickness val="0"/>
      <c:spPr>
        <a:solidFill>
          <a:srgbClr val="C0C0C0"/>
        </a:solidFill>
        <a:ln w="3175">
          <a:solidFill>
            <a:srgbClr val="000000"/>
          </a:solidFill>
          <a:prstDash val="solid"/>
        </a:ln>
      </c:spPr>
    </c:floor>
    <c:sideWall>
      <c:thickness val="0"/>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7.4849007578928081E-2"/>
          <c:y val="0.12500391321473694"/>
          <c:w val="0.91946960464741845"/>
          <c:h val="0.65236933773779593"/>
        </c:manualLayout>
      </c:layout>
      <c:bar3D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13A9-43CE-B1E8-91F93BD18816}"/>
              </c:ext>
            </c:extLst>
          </c:dPt>
          <c:dPt>
            <c:idx val="1"/>
            <c:invertIfNegative val="0"/>
            <c:bubble3D val="0"/>
            <c:extLst>
              <c:ext xmlns:c16="http://schemas.microsoft.com/office/drawing/2014/chart" uri="{C3380CC4-5D6E-409C-BE32-E72D297353CC}">
                <c16:uniqueId val="{00000001-13A9-43CE-B1E8-91F93BD18816}"/>
              </c:ext>
            </c:extLst>
          </c:dPt>
          <c:dPt>
            <c:idx val="2"/>
            <c:invertIfNegative val="0"/>
            <c:bubble3D val="0"/>
            <c:extLst>
              <c:ext xmlns:c16="http://schemas.microsoft.com/office/drawing/2014/chart" uri="{C3380CC4-5D6E-409C-BE32-E72D297353CC}">
                <c16:uniqueId val="{00000002-13A9-43CE-B1E8-91F93BD18816}"/>
              </c:ext>
            </c:extLst>
          </c:dPt>
          <c:dPt>
            <c:idx val="3"/>
            <c:invertIfNegative val="0"/>
            <c:bubble3D val="0"/>
            <c:extLst>
              <c:ext xmlns:c16="http://schemas.microsoft.com/office/drawing/2014/chart" uri="{C3380CC4-5D6E-409C-BE32-E72D297353CC}">
                <c16:uniqueId val="{00000003-13A9-43CE-B1E8-91F93BD18816}"/>
              </c:ext>
            </c:extLst>
          </c:dPt>
          <c:dPt>
            <c:idx val="4"/>
            <c:invertIfNegative val="0"/>
            <c:bubble3D val="0"/>
            <c:extLst>
              <c:ext xmlns:c16="http://schemas.microsoft.com/office/drawing/2014/chart" uri="{C3380CC4-5D6E-409C-BE32-E72D297353CC}">
                <c16:uniqueId val="{00000004-13A9-43CE-B1E8-91F93BD18816}"/>
              </c:ext>
            </c:extLst>
          </c:dPt>
          <c:dPt>
            <c:idx val="5"/>
            <c:invertIfNegative val="0"/>
            <c:bubble3D val="0"/>
            <c:extLst>
              <c:ext xmlns:c16="http://schemas.microsoft.com/office/drawing/2014/chart" uri="{C3380CC4-5D6E-409C-BE32-E72D297353CC}">
                <c16:uniqueId val="{00000005-13A9-43CE-B1E8-91F93BD18816}"/>
              </c:ext>
            </c:extLst>
          </c:dPt>
          <c:dPt>
            <c:idx val="6"/>
            <c:invertIfNegative val="0"/>
            <c:bubble3D val="0"/>
            <c:extLst>
              <c:ext xmlns:c16="http://schemas.microsoft.com/office/drawing/2014/chart" uri="{C3380CC4-5D6E-409C-BE32-E72D297353CC}">
                <c16:uniqueId val="{00000006-13A9-43CE-B1E8-91F93BD18816}"/>
              </c:ext>
            </c:extLst>
          </c:dPt>
          <c:dPt>
            <c:idx val="7"/>
            <c:invertIfNegative val="0"/>
            <c:bubble3D val="0"/>
            <c:extLst>
              <c:ext xmlns:c16="http://schemas.microsoft.com/office/drawing/2014/chart" uri="{C3380CC4-5D6E-409C-BE32-E72D297353CC}">
                <c16:uniqueId val="{00000007-13A9-43CE-B1E8-91F93BD18816}"/>
              </c:ext>
            </c:extLst>
          </c:dPt>
          <c:dPt>
            <c:idx val="8"/>
            <c:invertIfNegative val="0"/>
            <c:bubble3D val="0"/>
            <c:extLst>
              <c:ext xmlns:c16="http://schemas.microsoft.com/office/drawing/2014/chart" uri="{C3380CC4-5D6E-409C-BE32-E72D297353CC}">
                <c16:uniqueId val="{00000008-13A9-43CE-B1E8-91F93BD18816}"/>
              </c:ext>
            </c:extLst>
          </c:dPt>
          <c:dPt>
            <c:idx val="9"/>
            <c:invertIfNegative val="0"/>
            <c:bubble3D val="0"/>
            <c:extLst>
              <c:ext xmlns:c16="http://schemas.microsoft.com/office/drawing/2014/chart" uri="{C3380CC4-5D6E-409C-BE32-E72D297353CC}">
                <c16:uniqueId val="{00000009-13A9-43CE-B1E8-91F93BD18816}"/>
              </c:ext>
            </c:extLst>
          </c:dPt>
          <c:dPt>
            <c:idx val="10"/>
            <c:invertIfNegative val="0"/>
            <c:bubble3D val="0"/>
            <c:extLst>
              <c:ext xmlns:c16="http://schemas.microsoft.com/office/drawing/2014/chart" uri="{C3380CC4-5D6E-409C-BE32-E72D297353CC}">
                <c16:uniqueId val="{0000000A-13A9-43CE-B1E8-91F93BD18816}"/>
              </c:ext>
            </c:extLst>
          </c:dPt>
          <c:dLbls>
            <c:dLbl>
              <c:idx val="0"/>
              <c:layout>
                <c:manualLayout>
                  <c:x val="1.6339869281045753E-2"/>
                  <c:y val="-1.055408970976255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A9-43CE-B1E8-91F93BD18816}"/>
                </c:ext>
              </c:extLst>
            </c:dLbl>
            <c:dLbl>
              <c:idx val="1"/>
              <c:layout>
                <c:manualLayout>
                  <c:x val="1.6339869281045753E-2"/>
                  <c:y val="-1.055408970976255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A9-43CE-B1E8-91F93BD18816}"/>
                </c:ext>
              </c:extLst>
            </c:dLbl>
            <c:dLbl>
              <c:idx val="2"/>
              <c:layout>
                <c:manualLayout>
                  <c:x val="1.7973856209150325E-2"/>
                  <c:y val="-7.0360598065083556E-3"/>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A9-43CE-B1E8-91F93BD18816}"/>
                </c:ext>
              </c:extLst>
            </c:dLbl>
            <c:dLbl>
              <c:idx val="3"/>
              <c:layout>
                <c:manualLayout>
                  <c:x val="1.4705882352941237E-2"/>
                  <c:y val="-1.055408970976255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A9-43CE-B1E8-91F93BD18816}"/>
                </c:ext>
              </c:extLst>
            </c:dLbl>
            <c:dLbl>
              <c:idx val="4"/>
              <c:layout>
                <c:manualLayout>
                  <c:x val="1.4705882352941117E-2"/>
                  <c:y val="-1.4072119613016711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A9-43CE-B1E8-91F93BD18816}"/>
                </c:ext>
              </c:extLst>
            </c:dLbl>
            <c:dLbl>
              <c:idx val="5"/>
              <c:layout>
                <c:manualLayout>
                  <c:x val="9.8039215686274508E-3"/>
                  <c:y val="-1.4072119613016711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A9-43CE-B1E8-91F93BD18816}"/>
                </c:ext>
              </c:extLst>
            </c:dLbl>
            <c:dLbl>
              <c:idx val="6"/>
              <c:layout>
                <c:manualLayout>
                  <c:x val="1.1437908496732025E-2"/>
                  <c:y val="-7.036059806508484E-3"/>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A9-43CE-B1E8-91F93BD18816}"/>
                </c:ext>
              </c:extLst>
            </c:dLbl>
            <c:dLbl>
              <c:idx val="7"/>
              <c:layout>
                <c:manualLayout>
                  <c:x val="1.1437908496732025E-2"/>
                  <c:y val="-1.0554089709762663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A9-43CE-B1E8-91F93BD18816}"/>
                </c:ext>
              </c:extLst>
            </c:dLbl>
            <c:dLbl>
              <c:idx val="8"/>
              <c:layout>
                <c:manualLayout>
                  <c:x val="9.8039215686274508E-3"/>
                  <c:y val="-7.036059806508484E-3"/>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A9-43CE-B1E8-91F93BD18816}"/>
                </c:ext>
              </c:extLst>
            </c:dLbl>
            <c:dLbl>
              <c:idx val="9"/>
              <c:layout>
                <c:manualLayout>
                  <c:x val="1.3071895424836482E-2"/>
                  <c:y val="-1.0554089709762663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A9-43CE-B1E8-91F93BD18816}"/>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Comparisons'!$C$235:$C$245</c:f>
              <c:strCache>
                <c:ptCount val="11"/>
                <c:pt idx="0">
                  <c:v>Average</c:v>
                </c:pt>
                <c:pt idx="1">
                  <c:v>Department 1 Name</c:v>
                </c:pt>
                <c:pt idx="2">
                  <c:v>Department 2 Name</c:v>
                </c:pt>
                <c:pt idx="3">
                  <c:v>Department 3 Name</c:v>
                </c:pt>
                <c:pt idx="4">
                  <c:v>Department 4 Name</c:v>
                </c:pt>
                <c:pt idx="5">
                  <c:v>Department 5 Name</c:v>
                </c:pt>
                <c:pt idx="6">
                  <c:v>Department 6 Name</c:v>
                </c:pt>
                <c:pt idx="7">
                  <c:v>Department 7 Name</c:v>
                </c:pt>
                <c:pt idx="8">
                  <c:v>Department 8 Name</c:v>
                </c:pt>
                <c:pt idx="9">
                  <c:v>Department 9 Name</c:v>
                </c:pt>
                <c:pt idx="10">
                  <c:v>Department 10 Name</c:v>
                </c:pt>
              </c:strCache>
            </c:strRef>
          </c:cat>
          <c:val>
            <c:numRef>
              <c:f>'Step 4-Reports &amp; Comparisons'!$E$235:$E$245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13A9-43CE-B1E8-91F93BD18816}"/>
            </c:ext>
          </c:extLst>
        </c:ser>
        <c:dLbls>
          <c:showLegendKey val="0"/>
          <c:showVal val="0"/>
          <c:showCatName val="0"/>
          <c:showSerName val="0"/>
          <c:showPercent val="0"/>
          <c:showBubbleSize val="0"/>
        </c:dLbls>
        <c:gapWidth val="150"/>
        <c:shape val="box"/>
        <c:axId val="1017677135"/>
        <c:axId val="1"/>
        <c:axId val="0"/>
      </c:bar3DChart>
      <c:catAx>
        <c:axId val="1017677135"/>
        <c:scaling>
          <c:orientation val="minMax"/>
        </c:scaling>
        <c:delete val="0"/>
        <c:axPos val="b"/>
        <c:numFmt formatCode="General" sourceLinked="1"/>
        <c:majorTickMark val="out"/>
        <c:minorTickMark val="none"/>
        <c:tickLblPos val="low"/>
        <c:spPr>
          <a:ln w="3175">
            <a:solidFill>
              <a:srgbClr val="000000"/>
            </a:solidFill>
            <a:prstDash val="solid"/>
          </a:ln>
        </c:spPr>
        <c:txPr>
          <a:bodyPr rot="-162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017677135"/>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Spin" dx="16" fmlaLink="$G$77" max="50" page="10" val="5"/>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foundation.phccweb.org/overhead/" TargetMode="Externa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http://www.foundation.phccweb.org/overhead/" TargetMode="External"/><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9.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hyperlink" Target="http://www.foundation.phccweb.org/overhead/" TargetMode="Externa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hyperlink" Target="http://www.foundation.phccweb.org/overhead/" TargetMode="External"/><Relationship Id="rId3" Type="http://schemas.openxmlformats.org/officeDocument/2006/relationships/chart" Target="../charts/chart6.xml"/><Relationship Id="rId21" Type="http://schemas.openxmlformats.org/officeDocument/2006/relationships/image" Target="../media/image12.png"/><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20" Type="http://schemas.openxmlformats.org/officeDocument/2006/relationships/image" Target="../media/image11.png"/><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19" Type="http://schemas.openxmlformats.org/officeDocument/2006/relationships/image" Target="../media/image10.png"/><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3" Type="http://schemas.openxmlformats.org/officeDocument/2006/relationships/hyperlink" Target="http://www.foundation.phccweb.org/overhead/" TargetMode="Externa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hyperlink" Target="http://www.foundation.phccweb.org/overhead/" TargetMode="Externa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2" Type="http://schemas.openxmlformats.org/officeDocument/2006/relationships/chart" Target="../charts/chart24.xml"/><Relationship Id="rId16" Type="http://schemas.openxmlformats.org/officeDocument/2006/relationships/image" Target="../media/image18.png"/><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image" Target="../media/image17.png"/><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0</xdr:col>
      <xdr:colOff>48896</xdr:colOff>
      <xdr:row>4</xdr:row>
      <xdr:rowOff>3176</xdr:rowOff>
    </xdr:from>
    <xdr:to>
      <xdr:col>5</xdr:col>
      <xdr:colOff>457335</xdr:colOff>
      <xdr:row>12</xdr:row>
      <xdr:rowOff>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0326" y="1174751"/>
          <a:ext cx="5226075" cy="16160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lnSpc>
              <a:spcPts val="1300"/>
            </a:lnSpc>
            <a:defRPr sz="1000"/>
          </a:pPr>
          <a:r>
            <a:rPr lang="en-US" sz="1200" b="1" i="0" u="none" strike="noStrike" baseline="0">
              <a:solidFill>
                <a:srgbClr val="000000"/>
              </a:solidFill>
              <a:latin typeface="Arial"/>
              <a:cs typeface="Arial"/>
            </a:rPr>
            <a:t>Instructions - Step 1: Employee Info</a:t>
          </a:r>
        </a:p>
        <a:p>
          <a:pPr algn="l" rtl="0">
            <a:lnSpc>
              <a:spcPts val="1200"/>
            </a:lnSpc>
            <a:defRPr sz="1000"/>
          </a:pPr>
          <a:r>
            <a:rPr lang="en-US" sz="1100" b="0" i="0" u="none" strike="noStrike" baseline="0">
              <a:solidFill>
                <a:srgbClr val="000000"/>
              </a:solidFill>
              <a:latin typeface="Arial"/>
              <a:cs typeface="Arial"/>
            </a:rPr>
            <a:t>Enter your employee information in the light blue cells below (up to 50 people).  You can enter all your employee expenses in a single department for simplicity, or split your costs across departments by allocating percentages across the department columns (these must add to 100%).  Scroll to the right to access columns for additional employees.  When complete, click on the Step 2 tab at the bottem left of the screen. See http://www.foundation.phccweb.org for tutorial videos on each step of this software or click on the Online Tutorial button on each sheet.</a:t>
          </a:r>
        </a:p>
      </xdr:txBody>
    </xdr:sp>
    <xdr:clientData/>
  </xdr:twoCellAnchor>
  <xdr:twoCellAnchor editAs="oneCell">
    <xdr:from>
      <xdr:col>8</xdr:col>
      <xdr:colOff>929640</xdr:colOff>
      <xdr:row>3</xdr:row>
      <xdr:rowOff>118110</xdr:rowOff>
    </xdr:from>
    <xdr:to>
      <xdr:col>9</xdr:col>
      <xdr:colOff>587984</xdr:colOff>
      <xdr:row>6</xdr:row>
      <xdr:rowOff>58324</xdr:rowOff>
    </xdr:to>
    <xdr:pic>
      <xdr:nvPicPr>
        <xdr:cNvPr id="3" name="Picture 2" descr="Click on this button to link to online tutorial videos." title="Tutorial Videos">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477000" y="962025"/>
          <a:ext cx="765050" cy="582169"/>
        </a:xfrm>
        <a:prstGeom prst="rect">
          <a:avLst/>
        </a:prstGeom>
      </xdr:spPr>
    </xdr:pic>
    <xdr:clientData/>
  </xdr:twoCellAnchor>
  <xdr:twoCellAnchor editAs="oneCell">
    <xdr:from>
      <xdr:col>0</xdr:col>
      <xdr:colOff>518160</xdr:colOff>
      <xdr:row>1</xdr:row>
      <xdr:rowOff>7620</xdr:rowOff>
    </xdr:from>
    <xdr:to>
      <xdr:col>1</xdr:col>
      <xdr:colOff>838200</xdr:colOff>
      <xdr:row>3</xdr:row>
      <xdr:rowOff>91440</xdr:rowOff>
    </xdr:to>
    <xdr:pic>
      <xdr:nvPicPr>
        <xdr:cNvPr id="7237056" name="Picture 4" descr="G:\Projects\Logo Images\2017 Foundation Logo\PHCCLogo_FoundationPortrait580pxYT.png">
          <a:extLst>
            <a:ext uri="{FF2B5EF4-FFF2-40B4-BE49-F238E27FC236}">
              <a16:creationId xmlns:a16="http://schemas.microsoft.com/office/drawing/2014/main" id="{00000000-0008-0000-0100-0000C06D6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8160" y="121920"/>
          <a:ext cx="11201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xdr:colOff>
      <xdr:row>3</xdr:row>
      <xdr:rowOff>7620</xdr:rowOff>
    </xdr:from>
    <xdr:to>
      <xdr:col>15</xdr:col>
      <xdr:colOff>670560</xdr:colOff>
      <xdr:row>5</xdr:row>
      <xdr:rowOff>45720</xdr:rowOff>
    </xdr:to>
    <xdr:pic>
      <xdr:nvPicPr>
        <xdr:cNvPr id="7237057" name="Picture 4" descr="AOS_logo_cmyk_tag">
          <a:extLst>
            <a:ext uri="{FF2B5EF4-FFF2-40B4-BE49-F238E27FC236}">
              <a16:creationId xmlns:a16="http://schemas.microsoft.com/office/drawing/2014/main" id="{00000000-0008-0000-0100-0000C16D6E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650980" y="822960"/>
          <a:ext cx="16383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106680</xdr:colOff>
      <xdr:row>3</xdr:row>
      <xdr:rowOff>205740</xdr:rowOff>
    </xdr:from>
    <xdr:to>
      <xdr:col>8</xdr:col>
      <xdr:colOff>838200</xdr:colOff>
      <xdr:row>3</xdr:row>
      <xdr:rowOff>739140</xdr:rowOff>
    </xdr:to>
    <xdr:pic>
      <xdr:nvPicPr>
        <xdr:cNvPr id="7914706" name="Picture 1">
          <a:hlinkClick xmlns:r="http://schemas.openxmlformats.org/officeDocument/2006/relationships" r:id="rId1"/>
          <a:extLst>
            <a:ext uri="{FF2B5EF4-FFF2-40B4-BE49-F238E27FC236}">
              <a16:creationId xmlns:a16="http://schemas.microsoft.com/office/drawing/2014/main" id="{00000000-0008-0000-0200-0000D2C478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57260" y="739140"/>
          <a:ext cx="7315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2</xdr:row>
      <xdr:rowOff>243840</xdr:rowOff>
    </xdr:from>
    <xdr:to>
      <xdr:col>2</xdr:col>
      <xdr:colOff>1310640</xdr:colOff>
      <xdr:row>3</xdr:row>
      <xdr:rowOff>693420</xdr:rowOff>
    </xdr:to>
    <xdr:pic>
      <xdr:nvPicPr>
        <xdr:cNvPr id="7914707" name="Picture 3" descr="G:\Projects\Logo Images\2017 Foundation Logo\PHCCLogo_FoundationPortrait580pxYT.png">
          <a:extLst>
            <a:ext uri="{FF2B5EF4-FFF2-40B4-BE49-F238E27FC236}">
              <a16:creationId xmlns:a16="http://schemas.microsoft.com/office/drawing/2014/main" id="{00000000-0008-0000-0200-0000D3C478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3380" y="411480"/>
          <a:ext cx="112014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304800</xdr:colOff>
      <xdr:row>3</xdr:row>
      <xdr:rowOff>99060</xdr:rowOff>
    </xdr:from>
    <xdr:to>
      <xdr:col>23</xdr:col>
      <xdr:colOff>342900</xdr:colOff>
      <xdr:row>3</xdr:row>
      <xdr:rowOff>640080</xdr:rowOff>
    </xdr:to>
    <xdr:pic>
      <xdr:nvPicPr>
        <xdr:cNvPr id="7914708" name="Picture 3" descr="AOS_logo_cmyk_tag">
          <a:extLst>
            <a:ext uri="{FF2B5EF4-FFF2-40B4-BE49-F238E27FC236}">
              <a16:creationId xmlns:a16="http://schemas.microsoft.com/office/drawing/2014/main" id="{00000000-0008-0000-0200-0000D4C478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70240" y="632460"/>
          <a:ext cx="231648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1150620</xdr:colOff>
      <xdr:row>27</xdr:row>
      <xdr:rowOff>106680</xdr:rowOff>
    </xdr:from>
    <xdr:to>
      <xdr:col>5</xdr:col>
      <xdr:colOff>853440</xdr:colOff>
      <xdr:row>49</xdr:row>
      <xdr:rowOff>91440</xdr:rowOff>
    </xdr:to>
    <xdr:graphicFrame macro="">
      <xdr:nvGraphicFramePr>
        <xdr:cNvPr id="9675258" name="Chart 483">
          <a:extLst>
            <a:ext uri="{FF2B5EF4-FFF2-40B4-BE49-F238E27FC236}">
              <a16:creationId xmlns:a16="http://schemas.microsoft.com/office/drawing/2014/main" id="{00000000-0008-0000-0300-0000FAA19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7620</xdr:colOff>
      <xdr:row>27</xdr:row>
      <xdr:rowOff>91440</xdr:rowOff>
    </xdr:from>
    <xdr:to>
      <xdr:col>13</xdr:col>
      <xdr:colOff>30480</xdr:colOff>
      <xdr:row>49</xdr:row>
      <xdr:rowOff>114300</xdr:rowOff>
    </xdr:to>
    <xdr:graphicFrame macro="">
      <xdr:nvGraphicFramePr>
        <xdr:cNvPr id="9675259" name="Chart 489">
          <a:extLst>
            <a:ext uri="{FF2B5EF4-FFF2-40B4-BE49-F238E27FC236}">
              <a16:creationId xmlns:a16="http://schemas.microsoft.com/office/drawing/2014/main" id="{00000000-0008-0000-0300-0000FBA19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114300</xdr:colOff>
      <xdr:row>51</xdr:row>
      <xdr:rowOff>0</xdr:rowOff>
    </xdr:from>
    <xdr:to>
      <xdr:col>6</xdr:col>
      <xdr:colOff>510540</xdr:colOff>
      <xdr:row>67</xdr:row>
      <xdr:rowOff>0</xdr:rowOff>
    </xdr:to>
    <xdr:graphicFrame macro="">
      <xdr:nvGraphicFramePr>
        <xdr:cNvPr id="9675260" name="Chart 6032">
          <a:extLst>
            <a:ext uri="{FF2B5EF4-FFF2-40B4-BE49-F238E27FC236}">
              <a16:creationId xmlns:a16="http://schemas.microsoft.com/office/drawing/2014/main" id="{00000000-0008-0000-0300-0000FCA19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7</xdr:col>
          <xdr:colOff>220980</xdr:colOff>
          <xdr:row>75</xdr:row>
          <xdr:rowOff>175260</xdr:rowOff>
        </xdr:from>
        <xdr:to>
          <xdr:col>7</xdr:col>
          <xdr:colOff>586740</xdr:colOff>
          <xdr:row>77</xdr:row>
          <xdr:rowOff>22860</xdr:rowOff>
        </xdr:to>
        <xdr:sp macro="" textlink="">
          <xdr:nvSpPr>
            <xdr:cNvPr id="9675000" name="Spinner 1272" descr="Please use the up &amp; down arrows to adjust the value of this cell." hidden="1">
              <a:extLst>
                <a:ext uri="{63B3BB69-23CF-44E3-9099-C40C66FF867C}">
                  <a14:compatExt spid="_x0000_s9675000"/>
                </a:ext>
                <a:ext uri="{FF2B5EF4-FFF2-40B4-BE49-F238E27FC236}">
                  <a16:creationId xmlns:a16="http://schemas.microsoft.com/office/drawing/2014/main" id="{00000000-0008-0000-0300-0000F8A093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5</xdr:col>
      <xdr:colOff>45720</xdr:colOff>
      <xdr:row>0</xdr:row>
      <xdr:rowOff>236220</xdr:rowOff>
    </xdr:from>
    <xdr:to>
      <xdr:col>6</xdr:col>
      <xdr:colOff>7620</xdr:colOff>
      <xdr:row>2</xdr:row>
      <xdr:rowOff>99060</xdr:rowOff>
    </xdr:to>
    <xdr:pic>
      <xdr:nvPicPr>
        <xdr:cNvPr id="9675261" name="Picture 1">
          <a:hlinkClick xmlns:r="http://schemas.openxmlformats.org/officeDocument/2006/relationships" r:id="rId4"/>
          <a:extLst>
            <a:ext uri="{FF2B5EF4-FFF2-40B4-BE49-F238E27FC236}">
              <a16:creationId xmlns:a16="http://schemas.microsoft.com/office/drawing/2014/main" id="{00000000-0008-0000-0300-0000FDA193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86400" y="236220"/>
          <a:ext cx="103632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213360</xdr:colOff>
      <xdr:row>0</xdr:row>
      <xdr:rowOff>114300</xdr:rowOff>
    </xdr:from>
    <xdr:to>
      <xdr:col>2</xdr:col>
      <xdr:colOff>76200</xdr:colOff>
      <xdr:row>2</xdr:row>
      <xdr:rowOff>114300</xdr:rowOff>
    </xdr:to>
    <xdr:pic>
      <xdr:nvPicPr>
        <xdr:cNvPr id="9675262" name="Picture 7" descr="G:\Projects\Logo Images\2017 Foundation Logo\PHCCLogo_FoundationPortrait580pxYT.png">
          <a:extLst>
            <a:ext uri="{FF2B5EF4-FFF2-40B4-BE49-F238E27FC236}">
              <a16:creationId xmlns:a16="http://schemas.microsoft.com/office/drawing/2014/main" id="{00000000-0008-0000-0300-0000FEA19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6240" y="114300"/>
          <a:ext cx="141732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198120</xdr:colOff>
      <xdr:row>0</xdr:row>
      <xdr:rowOff>350520</xdr:rowOff>
    </xdr:from>
    <xdr:to>
      <xdr:col>12</xdr:col>
      <xdr:colOff>403860</xdr:colOff>
      <xdr:row>2</xdr:row>
      <xdr:rowOff>167640</xdr:rowOff>
    </xdr:to>
    <xdr:pic>
      <xdr:nvPicPr>
        <xdr:cNvPr id="9675263" name="Picture 7" descr="AOS_logo_cmyk_tag">
          <a:extLst>
            <a:ext uri="{FF2B5EF4-FFF2-40B4-BE49-F238E27FC236}">
              <a16:creationId xmlns:a16="http://schemas.microsoft.com/office/drawing/2014/main" id="{00000000-0008-0000-0300-0000FFA19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117580" y="350520"/>
          <a:ext cx="23545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137160</xdr:colOff>
      <xdr:row>246</xdr:row>
      <xdr:rowOff>91440</xdr:rowOff>
    </xdr:from>
    <xdr:to>
      <xdr:col>14</xdr:col>
      <xdr:colOff>678180</xdr:colOff>
      <xdr:row>261</xdr:row>
      <xdr:rowOff>22860</xdr:rowOff>
    </xdr:to>
    <xdr:graphicFrame macro="">
      <xdr:nvGraphicFramePr>
        <xdr:cNvPr id="12953132" name="Chart 2">
          <a:extLst>
            <a:ext uri="{FF2B5EF4-FFF2-40B4-BE49-F238E27FC236}">
              <a16:creationId xmlns:a16="http://schemas.microsoft.com/office/drawing/2014/main" id="{00000000-0008-0000-0400-00002C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45720</xdr:colOff>
      <xdr:row>71</xdr:row>
      <xdr:rowOff>60960</xdr:rowOff>
    </xdr:from>
    <xdr:to>
      <xdr:col>9</xdr:col>
      <xdr:colOff>38100</xdr:colOff>
      <xdr:row>92</xdr:row>
      <xdr:rowOff>114300</xdr:rowOff>
    </xdr:to>
    <xdr:graphicFrame macro="">
      <xdr:nvGraphicFramePr>
        <xdr:cNvPr id="12953133" name="Chart 6028">
          <a:extLst>
            <a:ext uri="{FF2B5EF4-FFF2-40B4-BE49-F238E27FC236}">
              <a16:creationId xmlns:a16="http://schemas.microsoft.com/office/drawing/2014/main" id="{00000000-0008-0000-0400-00002D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30480</xdr:colOff>
      <xdr:row>20</xdr:row>
      <xdr:rowOff>106680</xdr:rowOff>
    </xdr:from>
    <xdr:to>
      <xdr:col>7</xdr:col>
      <xdr:colOff>640080</xdr:colOff>
      <xdr:row>42</xdr:row>
      <xdr:rowOff>22860</xdr:rowOff>
    </xdr:to>
    <xdr:graphicFrame macro="">
      <xdr:nvGraphicFramePr>
        <xdr:cNvPr id="12953134" name="Chart 6029">
          <a:extLst>
            <a:ext uri="{FF2B5EF4-FFF2-40B4-BE49-F238E27FC236}">
              <a16:creationId xmlns:a16="http://schemas.microsoft.com/office/drawing/2014/main" id="{00000000-0008-0000-0400-00002E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746760</xdr:colOff>
      <xdr:row>20</xdr:row>
      <xdr:rowOff>106680</xdr:rowOff>
    </xdr:from>
    <xdr:to>
      <xdr:col>14</xdr:col>
      <xdr:colOff>571500</xdr:colOff>
      <xdr:row>42</xdr:row>
      <xdr:rowOff>45720</xdr:rowOff>
    </xdr:to>
    <xdr:graphicFrame macro="">
      <xdr:nvGraphicFramePr>
        <xdr:cNvPr id="12953135" name="Chart 6030">
          <a:extLst>
            <a:ext uri="{FF2B5EF4-FFF2-40B4-BE49-F238E27FC236}">
              <a16:creationId xmlns:a16="http://schemas.microsoft.com/office/drawing/2014/main" id="{00000000-0008-0000-0400-00002F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7620</xdr:colOff>
      <xdr:row>94</xdr:row>
      <xdr:rowOff>144780</xdr:rowOff>
    </xdr:from>
    <xdr:to>
      <xdr:col>19</xdr:col>
      <xdr:colOff>739140</xdr:colOff>
      <xdr:row>108</xdr:row>
      <xdr:rowOff>7620</xdr:rowOff>
    </xdr:to>
    <xdr:graphicFrame macro="">
      <xdr:nvGraphicFramePr>
        <xdr:cNvPr id="12953136" name="Chart 6032">
          <a:extLst>
            <a:ext uri="{FF2B5EF4-FFF2-40B4-BE49-F238E27FC236}">
              <a16:creationId xmlns:a16="http://schemas.microsoft.com/office/drawing/2014/main" id="{00000000-0008-0000-0400-000030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144780</xdr:colOff>
      <xdr:row>225</xdr:row>
      <xdr:rowOff>22860</xdr:rowOff>
    </xdr:from>
    <xdr:to>
      <xdr:col>14</xdr:col>
      <xdr:colOff>670560</xdr:colOff>
      <xdr:row>245</xdr:row>
      <xdr:rowOff>0</xdr:rowOff>
    </xdr:to>
    <xdr:graphicFrame macro="">
      <xdr:nvGraphicFramePr>
        <xdr:cNvPr id="12953137" name="Chart 6035">
          <a:extLst>
            <a:ext uri="{FF2B5EF4-FFF2-40B4-BE49-F238E27FC236}">
              <a16:creationId xmlns:a16="http://schemas.microsoft.com/office/drawing/2014/main" id="{00000000-0008-0000-0400-000031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53340</xdr:colOff>
      <xdr:row>142</xdr:row>
      <xdr:rowOff>121920</xdr:rowOff>
    </xdr:from>
    <xdr:to>
      <xdr:col>19</xdr:col>
      <xdr:colOff>762000</xdr:colOff>
      <xdr:row>165</xdr:row>
      <xdr:rowOff>0</xdr:rowOff>
    </xdr:to>
    <xdr:graphicFrame macro="">
      <xdr:nvGraphicFramePr>
        <xdr:cNvPr id="12953138" name="Chart 6032">
          <a:extLst>
            <a:ext uri="{FF2B5EF4-FFF2-40B4-BE49-F238E27FC236}">
              <a16:creationId xmlns:a16="http://schemas.microsoft.com/office/drawing/2014/main" id="{00000000-0008-0000-0400-000032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121920</xdr:colOff>
      <xdr:row>71</xdr:row>
      <xdr:rowOff>68580</xdr:rowOff>
    </xdr:from>
    <xdr:to>
      <xdr:col>15</xdr:col>
      <xdr:colOff>426720</xdr:colOff>
      <xdr:row>92</xdr:row>
      <xdr:rowOff>129540</xdr:rowOff>
    </xdr:to>
    <xdr:graphicFrame macro="">
      <xdr:nvGraphicFramePr>
        <xdr:cNvPr id="12953139" name="Chart 6028">
          <a:extLst>
            <a:ext uri="{FF2B5EF4-FFF2-40B4-BE49-F238E27FC236}">
              <a16:creationId xmlns:a16="http://schemas.microsoft.com/office/drawing/2014/main" id="{00000000-0008-0000-0400-000033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502920</xdr:colOff>
      <xdr:row>71</xdr:row>
      <xdr:rowOff>76200</xdr:rowOff>
    </xdr:from>
    <xdr:to>
      <xdr:col>19</xdr:col>
      <xdr:colOff>739140</xdr:colOff>
      <xdr:row>92</xdr:row>
      <xdr:rowOff>129540</xdr:rowOff>
    </xdr:to>
    <xdr:graphicFrame macro="">
      <xdr:nvGraphicFramePr>
        <xdr:cNvPr id="12953140" name="Chart 6028">
          <a:extLst>
            <a:ext uri="{FF2B5EF4-FFF2-40B4-BE49-F238E27FC236}">
              <a16:creationId xmlns:a16="http://schemas.microsoft.com/office/drawing/2014/main" id="{00000000-0008-0000-0400-000034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678180</xdr:colOff>
      <xdr:row>20</xdr:row>
      <xdr:rowOff>114300</xdr:rowOff>
    </xdr:from>
    <xdr:to>
      <xdr:col>19</xdr:col>
      <xdr:colOff>541020</xdr:colOff>
      <xdr:row>42</xdr:row>
      <xdr:rowOff>45720</xdr:rowOff>
    </xdr:to>
    <xdr:graphicFrame macro="">
      <xdr:nvGraphicFramePr>
        <xdr:cNvPr id="12953141" name="Chart 6031">
          <a:extLst>
            <a:ext uri="{FF2B5EF4-FFF2-40B4-BE49-F238E27FC236}">
              <a16:creationId xmlns:a16="http://schemas.microsoft.com/office/drawing/2014/main" id="{00000000-0008-0000-0400-000035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15240</xdr:colOff>
      <xdr:row>182</xdr:row>
      <xdr:rowOff>68580</xdr:rowOff>
    </xdr:from>
    <xdr:to>
      <xdr:col>8</xdr:col>
      <xdr:colOff>327660</xdr:colOff>
      <xdr:row>202</xdr:row>
      <xdr:rowOff>53340</xdr:rowOff>
    </xdr:to>
    <xdr:graphicFrame macro="">
      <xdr:nvGraphicFramePr>
        <xdr:cNvPr id="12953142" name="Chart 6032">
          <a:extLst>
            <a:ext uri="{FF2B5EF4-FFF2-40B4-BE49-F238E27FC236}">
              <a16:creationId xmlns:a16="http://schemas.microsoft.com/office/drawing/2014/main" id="{00000000-0008-0000-0400-000036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449580</xdr:colOff>
      <xdr:row>182</xdr:row>
      <xdr:rowOff>91440</xdr:rowOff>
    </xdr:from>
    <xdr:to>
      <xdr:col>15</xdr:col>
      <xdr:colOff>327660</xdr:colOff>
      <xdr:row>202</xdr:row>
      <xdr:rowOff>45720</xdr:rowOff>
    </xdr:to>
    <xdr:graphicFrame macro="">
      <xdr:nvGraphicFramePr>
        <xdr:cNvPr id="12953143" name="Chart 6032">
          <a:extLst>
            <a:ext uri="{FF2B5EF4-FFF2-40B4-BE49-F238E27FC236}">
              <a16:creationId xmlns:a16="http://schemas.microsoft.com/office/drawing/2014/main" id="{00000000-0008-0000-0400-000037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22860</xdr:colOff>
      <xdr:row>125</xdr:row>
      <xdr:rowOff>121920</xdr:rowOff>
    </xdr:from>
    <xdr:to>
      <xdr:col>19</xdr:col>
      <xdr:colOff>731520</xdr:colOff>
      <xdr:row>141</xdr:row>
      <xdr:rowOff>22860</xdr:rowOff>
    </xdr:to>
    <xdr:graphicFrame macro="">
      <xdr:nvGraphicFramePr>
        <xdr:cNvPr id="12953144" name="Chart 6032">
          <a:extLst>
            <a:ext uri="{FF2B5EF4-FFF2-40B4-BE49-F238E27FC236}">
              <a16:creationId xmlns:a16="http://schemas.microsoft.com/office/drawing/2014/main" id="{00000000-0008-0000-0400-000038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114300</xdr:colOff>
      <xdr:row>109</xdr:row>
      <xdr:rowOff>68580</xdr:rowOff>
    </xdr:from>
    <xdr:to>
      <xdr:col>19</xdr:col>
      <xdr:colOff>739140</xdr:colOff>
      <xdr:row>124</xdr:row>
      <xdr:rowOff>0</xdr:rowOff>
    </xdr:to>
    <xdr:graphicFrame macro="">
      <xdr:nvGraphicFramePr>
        <xdr:cNvPr id="12953145" name="Chart 6032">
          <a:extLst>
            <a:ext uri="{FF2B5EF4-FFF2-40B4-BE49-F238E27FC236}">
              <a16:creationId xmlns:a16="http://schemas.microsoft.com/office/drawing/2014/main" id="{00000000-0008-0000-0400-000039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22860</xdr:colOff>
      <xdr:row>203</xdr:row>
      <xdr:rowOff>7620</xdr:rowOff>
    </xdr:from>
    <xdr:to>
      <xdr:col>8</xdr:col>
      <xdr:colOff>335280</xdr:colOff>
      <xdr:row>224</xdr:row>
      <xdr:rowOff>45720</xdr:rowOff>
    </xdr:to>
    <xdr:graphicFrame macro="">
      <xdr:nvGraphicFramePr>
        <xdr:cNvPr id="12953146" name="Chart 6032">
          <a:extLst>
            <a:ext uri="{FF2B5EF4-FFF2-40B4-BE49-F238E27FC236}">
              <a16:creationId xmlns:a16="http://schemas.microsoft.com/office/drawing/2014/main" id="{00000000-0008-0000-0400-00003A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449580</xdr:colOff>
      <xdr:row>203</xdr:row>
      <xdr:rowOff>7620</xdr:rowOff>
    </xdr:from>
    <xdr:to>
      <xdr:col>15</xdr:col>
      <xdr:colOff>335280</xdr:colOff>
      <xdr:row>224</xdr:row>
      <xdr:rowOff>38100</xdr:rowOff>
    </xdr:to>
    <xdr:graphicFrame macro="">
      <xdr:nvGraphicFramePr>
        <xdr:cNvPr id="12953147" name="Chart 6032">
          <a:extLst>
            <a:ext uri="{FF2B5EF4-FFF2-40B4-BE49-F238E27FC236}">
              <a16:creationId xmlns:a16="http://schemas.microsoft.com/office/drawing/2014/main" id="{00000000-0008-0000-0400-00003B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99060</xdr:colOff>
      <xdr:row>43</xdr:row>
      <xdr:rowOff>0</xdr:rowOff>
    </xdr:from>
    <xdr:to>
      <xdr:col>19</xdr:col>
      <xdr:colOff>548640</xdr:colOff>
      <xdr:row>56</xdr:row>
      <xdr:rowOff>7620</xdr:rowOff>
    </xdr:to>
    <xdr:graphicFrame macro="">
      <xdr:nvGraphicFramePr>
        <xdr:cNvPr id="12953148" name="Chart 6032">
          <a:extLst>
            <a:ext uri="{FF2B5EF4-FFF2-40B4-BE49-F238E27FC236}">
              <a16:creationId xmlns:a16="http://schemas.microsoft.com/office/drawing/2014/main" id="{00000000-0008-0000-0400-00003CA6C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152400</xdr:colOff>
      <xdr:row>1</xdr:row>
      <xdr:rowOff>68580</xdr:rowOff>
    </xdr:from>
    <xdr:to>
      <xdr:col>9</xdr:col>
      <xdr:colOff>861060</xdr:colOff>
      <xdr:row>3</xdr:row>
      <xdr:rowOff>68580</xdr:rowOff>
    </xdr:to>
    <xdr:pic>
      <xdr:nvPicPr>
        <xdr:cNvPr id="12953149" name="Picture 1">
          <a:hlinkClick xmlns:r="http://schemas.openxmlformats.org/officeDocument/2006/relationships" r:id="rId18"/>
          <a:extLst>
            <a:ext uri="{FF2B5EF4-FFF2-40B4-BE49-F238E27FC236}">
              <a16:creationId xmlns:a16="http://schemas.microsoft.com/office/drawing/2014/main" id="{00000000-0008-0000-0400-00003DA6C5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063740" y="236220"/>
          <a:ext cx="7086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640080</xdr:colOff>
      <xdr:row>0</xdr:row>
      <xdr:rowOff>106680</xdr:rowOff>
    </xdr:from>
    <xdr:to>
      <xdr:col>3</xdr:col>
      <xdr:colOff>678180</xdr:colOff>
      <xdr:row>3</xdr:row>
      <xdr:rowOff>106680</xdr:rowOff>
    </xdr:to>
    <xdr:pic>
      <xdr:nvPicPr>
        <xdr:cNvPr id="12953150" name="Picture 20" descr="G:\Projects\Logo Images\2017 Foundation Logo\PHCCLogo_FoundationPortrait580pxYT.png">
          <a:extLst>
            <a:ext uri="{FF2B5EF4-FFF2-40B4-BE49-F238E27FC236}">
              <a16:creationId xmlns:a16="http://schemas.microsoft.com/office/drawing/2014/main" id="{00000000-0008-0000-0400-00003EA6C5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64920" y="106680"/>
          <a:ext cx="12115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548640</xdr:colOff>
      <xdr:row>5</xdr:row>
      <xdr:rowOff>15240</xdr:rowOff>
    </xdr:from>
    <xdr:to>
      <xdr:col>14</xdr:col>
      <xdr:colOff>373380</xdr:colOff>
      <xdr:row>5</xdr:row>
      <xdr:rowOff>472440</xdr:rowOff>
    </xdr:to>
    <xdr:pic>
      <xdr:nvPicPr>
        <xdr:cNvPr id="12953151" name="Picture 20" descr="AOS_logo_cmyk_tag">
          <a:extLst>
            <a:ext uri="{FF2B5EF4-FFF2-40B4-BE49-F238E27FC236}">
              <a16:creationId xmlns:a16="http://schemas.microsoft.com/office/drawing/2014/main" id="{00000000-0008-0000-0400-00003FA6C5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692640" y="1508760"/>
          <a:ext cx="19735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213360</xdr:colOff>
      <xdr:row>39</xdr:row>
      <xdr:rowOff>7620</xdr:rowOff>
    </xdr:from>
    <xdr:to>
      <xdr:col>8</xdr:col>
      <xdr:colOff>167640</xdr:colOff>
      <xdr:row>53</xdr:row>
      <xdr:rowOff>121920</xdr:rowOff>
    </xdr:to>
    <xdr:graphicFrame macro="">
      <xdr:nvGraphicFramePr>
        <xdr:cNvPr id="13165670" name="Chart 6028">
          <a:extLst>
            <a:ext uri="{FF2B5EF4-FFF2-40B4-BE49-F238E27FC236}">
              <a16:creationId xmlns:a16="http://schemas.microsoft.com/office/drawing/2014/main" id="{00000000-0008-0000-0500-000066E4C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335280</xdr:colOff>
      <xdr:row>39</xdr:row>
      <xdr:rowOff>7620</xdr:rowOff>
    </xdr:from>
    <xdr:to>
      <xdr:col>15</xdr:col>
      <xdr:colOff>7620</xdr:colOff>
      <xdr:row>53</xdr:row>
      <xdr:rowOff>137160</xdr:rowOff>
    </xdr:to>
    <xdr:graphicFrame macro="">
      <xdr:nvGraphicFramePr>
        <xdr:cNvPr id="13165671" name="Chart 6028">
          <a:extLst>
            <a:ext uri="{FF2B5EF4-FFF2-40B4-BE49-F238E27FC236}">
              <a16:creationId xmlns:a16="http://schemas.microsoft.com/office/drawing/2014/main" id="{00000000-0008-0000-0500-000067E4C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243840</xdr:colOff>
      <xdr:row>1</xdr:row>
      <xdr:rowOff>99060</xdr:rowOff>
    </xdr:from>
    <xdr:to>
      <xdr:col>6</xdr:col>
      <xdr:colOff>1082040</xdr:colOff>
      <xdr:row>3</xdr:row>
      <xdr:rowOff>144780</xdr:rowOff>
    </xdr:to>
    <xdr:pic>
      <xdr:nvPicPr>
        <xdr:cNvPr id="13165672" name="Picture 1">
          <a:hlinkClick xmlns:r="http://schemas.openxmlformats.org/officeDocument/2006/relationships" r:id="rId3"/>
          <a:extLst>
            <a:ext uri="{FF2B5EF4-FFF2-40B4-BE49-F238E27FC236}">
              <a16:creationId xmlns:a16="http://schemas.microsoft.com/office/drawing/2014/main" id="{00000000-0008-0000-0500-000068E4C8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66460" y="320040"/>
          <a:ext cx="8382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0</xdr:row>
      <xdr:rowOff>121920</xdr:rowOff>
    </xdr:from>
    <xdr:to>
      <xdr:col>2</xdr:col>
      <xdr:colOff>182880</xdr:colOff>
      <xdr:row>3</xdr:row>
      <xdr:rowOff>106680</xdr:rowOff>
    </xdr:to>
    <xdr:pic>
      <xdr:nvPicPr>
        <xdr:cNvPr id="13165673" name="Picture 5" descr="G:\Projects\Logo Images\2017 Foundation Logo\PHCCLogo_FoundationPortrait580pxYT.png">
          <a:extLst>
            <a:ext uri="{FF2B5EF4-FFF2-40B4-BE49-F238E27FC236}">
              <a16:creationId xmlns:a16="http://schemas.microsoft.com/office/drawing/2014/main" id="{00000000-0008-0000-0500-000069E4C8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3420" y="121920"/>
          <a:ext cx="145542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91440</xdr:colOff>
      <xdr:row>1</xdr:row>
      <xdr:rowOff>266700</xdr:rowOff>
    </xdr:from>
    <xdr:to>
      <xdr:col>11</xdr:col>
      <xdr:colOff>944880</xdr:colOff>
      <xdr:row>3</xdr:row>
      <xdr:rowOff>190500</xdr:rowOff>
    </xdr:to>
    <xdr:pic>
      <xdr:nvPicPr>
        <xdr:cNvPr id="13165674" name="Picture 5" descr="AOS_logo_cmyk_tag">
          <a:extLst>
            <a:ext uri="{FF2B5EF4-FFF2-40B4-BE49-F238E27FC236}">
              <a16:creationId xmlns:a16="http://schemas.microsoft.com/office/drawing/2014/main" id="{00000000-0008-0000-0500-00006AE4C8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20200" y="487680"/>
          <a:ext cx="18669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22860</xdr:colOff>
      <xdr:row>45</xdr:row>
      <xdr:rowOff>7620</xdr:rowOff>
    </xdr:from>
    <xdr:to>
      <xdr:col>16</xdr:col>
      <xdr:colOff>899160</xdr:colOff>
      <xdr:row>59</xdr:row>
      <xdr:rowOff>213360</xdr:rowOff>
    </xdr:to>
    <xdr:graphicFrame macro="">
      <xdr:nvGraphicFramePr>
        <xdr:cNvPr id="12793308" name="Chart 1">
          <a:extLst>
            <a:ext uri="{FF2B5EF4-FFF2-40B4-BE49-F238E27FC236}">
              <a16:creationId xmlns:a16="http://schemas.microsoft.com/office/drawing/2014/main" id="{00000000-0008-0000-0600-0000DC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22860</xdr:colOff>
      <xdr:row>145</xdr:row>
      <xdr:rowOff>7620</xdr:rowOff>
    </xdr:from>
    <xdr:to>
      <xdr:col>16</xdr:col>
      <xdr:colOff>899160</xdr:colOff>
      <xdr:row>159</xdr:row>
      <xdr:rowOff>198120</xdr:rowOff>
    </xdr:to>
    <xdr:graphicFrame macro="">
      <xdr:nvGraphicFramePr>
        <xdr:cNvPr id="12793309" name="Chart 1">
          <a:extLst>
            <a:ext uri="{FF2B5EF4-FFF2-40B4-BE49-F238E27FC236}">
              <a16:creationId xmlns:a16="http://schemas.microsoft.com/office/drawing/2014/main" id="{00000000-0008-0000-0600-0000DD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22860</xdr:colOff>
      <xdr:row>96</xdr:row>
      <xdr:rowOff>7620</xdr:rowOff>
    </xdr:from>
    <xdr:to>
      <xdr:col>16</xdr:col>
      <xdr:colOff>899160</xdr:colOff>
      <xdr:row>110</xdr:row>
      <xdr:rowOff>213360</xdr:rowOff>
    </xdr:to>
    <xdr:graphicFrame macro="">
      <xdr:nvGraphicFramePr>
        <xdr:cNvPr id="12793310" name="Chart 1">
          <a:extLst>
            <a:ext uri="{FF2B5EF4-FFF2-40B4-BE49-F238E27FC236}">
              <a16:creationId xmlns:a16="http://schemas.microsoft.com/office/drawing/2014/main" id="{00000000-0008-0000-0600-0000DE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22860</xdr:colOff>
      <xdr:row>194</xdr:row>
      <xdr:rowOff>7620</xdr:rowOff>
    </xdr:from>
    <xdr:to>
      <xdr:col>16</xdr:col>
      <xdr:colOff>899160</xdr:colOff>
      <xdr:row>208</xdr:row>
      <xdr:rowOff>198120</xdr:rowOff>
    </xdr:to>
    <xdr:graphicFrame macro="">
      <xdr:nvGraphicFramePr>
        <xdr:cNvPr id="12793311" name="Chart 1">
          <a:extLst>
            <a:ext uri="{FF2B5EF4-FFF2-40B4-BE49-F238E27FC236}">
              <a16:creationId xmlns:a16="http://schemas.microsoft.com/office/drawing/2014/main" id="{00000000-0008-0000-0600-0000DF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22860</xdr:colOff>
      <xdr:row>243</xdr:row>
      <xdr:rowOff>7620</xdr:rowOff>
    </xdr:from>
    <xdr:to>
      <xdr:col>16</xdr:col>
      <xdr:colOff>899160</xdr:colOff>
      <xdr:row>257</xdr:row>
      <xdr:rowOff>198120</xdr:rowOff>
    </xdr:to>
    <xdr:graphicFrame macro="">
      <xdr:nvGraphicFramePr>
        <xdr:cNvPr id="12793312" name="Chart 1">
          <a:extLst>
            <a:ext uri="{FF2B5EF4-FFF2-40B4-BE49-F238E27FC236}">
              <a16:creationId xmlns:a16="http://schemas.microsoft.com/office/drawing/2014/main" id="{00000000-0008-0000-0600-0000E0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22860</xdr:colOff>
      <xdr:row>292</xdr:row>
      <xdr:rowOff>7620</xdr:rowOff>
    </xdr:from>
    <xdr:to>
      <xdr:col>16</xdr:col>
      <xdr:colOff>899160</xdr:colOff>
      <xdr:row>306</xdr:row>
      <xdr:rowOff>198120</xdr:rowOff>
    </xdr:to>
    <xdr:graphicFrame macro="">
      <xdr:nvGraphicFramePr>
        <xdr:cNvPr id="12793313" name="Chart 1">
          <a:extLst>
            <a:ext uri="{FF2B5EF4-FFF2-40B4-BE49-F238E27FC236}">
              <a16:creationId xmlns:a16="http://schemas.microsoft.com/office/drawing/2014/main" id="{00000000-0008-0000-0600-0000E1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22860</xdr:colOff>
      <xdr:row>341</xdr:row>
      <xdr:rowOff>7620</xdr:rowOff>
    </xdr:from>
    <xdr:to>
      <xdr:col>16</xdr:col>
      <xdr:colOff>899160</xdr:colOff>
      <xdr:row>355</xdr:row>
      <xdr:rowOff>198120</xdr:rowOff>
    </xdr:to>
    <xdr:graphicFrame macro="">
      <xdr:nvGraphicFramePr>
        <xdr:cNvPr id="12793314" name="Chart 1">
          <a:extLst>
            <a:ext uri="{FF2B5EF4-FFF2-40B4-BE49-F238E27FC236}">
              <a16:creationId xmlns:a16="http://schemas.microsoft.com/office/drawing/2014/main" id="{00000000-0008-0000-0600-0000E2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22860</xdr:colOff>
      <xdr:row>390</xdr:row>
      <xdr:rowOff>7620</xdr:rowOff>
    </xdr:from>
    <xdr:to>
      <xdr:col>16</xdr:col>
      <xdr:colOff>899160</xdr:colOff>
      <xdr:row>404</xdr:row>
      <xdr:rowOff>198120</xdr:rowOff>
    </xdr:to>
    <xdr:graphicFrame macro="">
      <xdr:nvGraphicFramePr>
        <xdr:cNvPr id="12793315" name="Chart 1">
          <a:extLst>
            <a:ext uri="{FF2B5EF4-FFF2-40B4-BE49-F238E27FC236}">
              <a16:creationId xmlns:a16="http://schemas.microsoft.com/office/drawing/2014/main" id="{00000000-0008-0000-0600-0000E3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22860</xdr:colOff>
      <xdr:row>439</xdr:row>
      <xdr:rowOff>7620</xdr:rowOff>
    </xdr:from>
    <xdr:to>
      <xdr:col>16</xdr:col>
      <xdr:colOff>899160</xdr:colOff>
      <xdr:row>453</xdr:row>
      <xdr:rowOff>198120</xdr:rowOff>
    </xdr:to>
    <xdr:graphicFrame macro="">
      <xdr:nvGraphicFramePr>
        <xdr:cNvPr id="12793316" name="Chart 1">
          <a:extLst>
            <a:ext uri="{FF2B5EF4-FFF2-40B4-BE49-F238E27FC236}">
              <a16:creationId xmlns:a16="http://schemas.microsoft.com/office/drawing/2014/main" id="{00000000-0008-0000-0600-0000E4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22860</xdr:colOff>
      <xdr:row>488</xdr:row>
      <xdr:rowOff>7620</xdr:rowOff>
    </xdr:from>
    <xdr:to>
      <xdr:col>16</xdr:col>
      <xdr:colOff>899160</xdr:colOff>
      <xdr:row>502</xdr:row>
      <xdr:rowOff>198120</xdr:rowOff>
    </xdr:to>
    <xdr:graphicFrame macro="">
      <xdr:nvGraphicFramePr>
        <xdr:cNvPr id="12793317" name="Chart 1">
          <a:extLst>
            <a:ext uri="{FF2B5EF4-FFF2-40B4-BE49-F238E27FC236}">
              <a16:creationId xmlns:a16="http://schemas.microsoft.com/office/drawing/2014/main" id="{00000000-0008-0000-0600-0000E5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22860</xdr:colOff>
      <xdr:row>537</xdr:row>
      <xdr:rowOff>7620</xdr:rowOff>
    </xdr:from>
    <xdr:to>
      <xdr:col>16</xdr:col>
      <xdr:colOff>899160</xdr:colOff>
      <xdr:row>551</xdr:row>
      <xdr:rowOff>198120</xdr:rowOff>
    </xdr:to>
    <xdr:graphicFrame macro="">
      <xdr:nvGraphicFramePr>
        <xdr:cNvPr id="12793318" name="Chart 1">
          <a:extLst>
            <a:ext uri="{FF2B5EF4-FFF2-40B4-BE49-F238E27FC236}">
              <a16:creationId xmlns:a16="http://schemas.microsoft.com/office/drawing/2014/main" id="{00000000-0008-0000-0600-0000E6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22860</xdr:colOff>
      <xdr:row>586</xdr:row>
      <xdr:rowOff>7620</xdr:rowOff>
    </xdr:from>
    <xdr:to>
      <xdr:col>16</xdr:col>
      <xdr:colOff>899160</xdr:colOff>
      <xdr:row>600</xdr:row>
      <xdr:rowOff>198120</xdr:rowOff>
    </xdr:to>
    <xdr:graphicFrame macro="">
      <xdr:nvGraphicFramePr>
        <xdr:cNvPr id="12793319" name="Chart 1">
          <a:extLst>
            <a:ext uri="{FF2B5EF4-FFF2-40B4-BE49-F238E27FC236}">
              <a16:creationId xmlns:a16="http://schemas.microsoft.com/office/drawing/2014/main" id="{00000000-0008-0000-0600-0000E73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6</xdr:col>
      <xdr:colOff>175260</xdr:colOff>
      <xdr:row>0</xdr:row>
      <xdr:rowOff>243840</xdr:rowOff>
    </xdr:from>
    <xdr:to>
      <xdr:col>6</xdr:col>
      <xdr:colOff>807720</xdr:colOff>
      <xdr:row>3</xdr:row>
      <xdr:rowOff>0</xdr:rowOff>
    </xdr:to>
    <xdr:pic>
      <xdr:nvPicPr>
        <xdr:cNvPr id="12793320" name="Picture 1">
          <a:hlinkClick xmlns:r="http://schemas.openxmlformats.org/officeDocument/2006/relationships" r:id="rId13"/>
          <a:extLst>
            <a:ext uri="{FF2B5EF4-FFF2-40B4-BE49-F238E27FC236}">
              <a16:creationId xmlns:a16="http://schemas.microsoft.com/office/drawing/2014/main" id="{00000000-0008-0000-0600-0000E835C3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661660" y="243840"/>
          <a:ext cx="6324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297180</xdr:colOff>
      <xdr:row>0</xdr:row>
      <xdr:rowOff>83820</xdr:rowOff>
    </xdr:from>
    <xdr:to>
      <xdr:col>3</xdr:col>
      <xdr:colOff>114300</xdr:colOff>
      <xdr:row>2</xdr:row>
      <xdr:rowOff>45720</xdr:rowOff>
    </xdr:to>
    <xdr:pic>
      <xdr:nvPicPr>
        <xdr:cNvPr id="12793321" name="Picture 15" descr="G:\Projects\Logo Images\2017 Foundation Logo\PHCCLogo_FoundationPortrait580pxYT.png">
          <a:extLst>
            <a:ext uri="{FF2B5EF4-FFF2-40B4-BE49-F238E27FC236}">
              <a16:creationId xmlns:a16="http://schemas.microsoft.com/office/drawing/2014/main" id="{00000000-0008-0000-0600-0000E935C3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7220" y="83820"/>
          <a:ext cx="115062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129540</xdr:colOff>
      <xdr:row>0</xdr:row>
      <xdr:rowOff>198120</xdr:rowOff>
    </xdr:from>
    <xdr:to>
      <xdr:col>12</xdr:col>
      <xdr:colOff>243840</xdr:colOff>
      <xdr:row>2</xdr:row>
      <xdr:rowOff>15240</xdr:rowOff>
    </xdr:to>
    <xdr:pic>
      <xdr:nvPicPr>
        <xdr:cNvPr id="12793322" name="Picture 15" descr="AOS_logo_cmyk_tag">
          <a:extLst>
            <a:ext uri="{FF2B5EF4-FFF2-40B4-BE49-F238E27FC236}">
              <a16:creationId xmlns:a16="http://schemas.microsoft.com/office/drawing/2014/main" id="{00000000-0008-0000-0600-0000EA35C3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189720" y="198120"/>
          <a:ext cx="189738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160020</xdr:colOff>
      <xdr:row>0</xdr:row>
      <xdr:rowOff>91440</xdr:rowOff>
    </xdr:from>
    <xdr:to>
      <xdr:col>1</xdr:col>
      <xdr:colOff>1280160</xdr:colOff>
      <xdr:row>2</xdr:row>
      <xdr:rowOff>144780</xdr:rowOff>
    </xdr:to>
    <xdr:pic>
      <xdr:nvPicPr>
        <xdr:cNvPr id="2782567" name="Picture 2" descr="G:\Projects\Logo Images\2017 Foundation Logo\PHCCLogo_FoundationPortrait580pxYT.png">
          <a:extLst>
            <a:ext uri="{FF2B5EF4-FFF2-40B4-BE49-F238E27FC236}">
              <a16:creationId xmlns:a16="http://schemas.microsoft.com/office/drawing/2014/main" id="{00000000-0008-0000-0700-00006775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620" y="91440"/>
          <a:ext cx="112014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198120</xdr:colOff>
      <xdr:row>11</xdr:row>
      <xdr:rowOff>7620</xdr:rowOff>
    </xdr:from>
    <xdr:to>
      <xdr:col>9</xdr:col>
      <xdr:colOff>419100</xdr:colOff>
      <xdr:row>13</xdr:row>
      <xdr:rowOff>99060</xdr:rowOff>
    </xdr:to>
    <xdr:pic>
      <xdr:nvPicPr>
        <xdr:cNvPr id="2782568" name="Picture 2" descr="AOS_logo_cmyk_tag">
          <a:extLst>
            <a:ext uri="{FF2B5EF4-FFF2-40B4-BE49-F238E27FC236}">
              <a16:creationId xmlns:a16="http://schemas.microsoft.com/office/drawing/2014/main" id="{00000000-0008-0000-0700-00006875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78880" y="3573780"/>
          <a:ext cx="14401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ssa.gov/" TargetMode="External"/><Relationship Id="rId7" Type="http://schemas.openxmlformats.org/officeDocument/2006/relationships/drawing" Target="../drawings/drawing1.xml"/><Relationship Id="rId2" Type="http://schemas.openxmlformats.org/officeDocument/2006/relationships/hyperlink" Target="https://www.irs.gov/taxtopics/tc759" TargetMode="External"/><Relationship Id="rId1" Type="http://schemas.openxmlformats.org/officeDocument/2006/relationships/hyperlink" Target="https://oui.doleta.gov/unemploy/avg_employ.asp" TargetMode="External"/><Relationship Id="rId6" Type="http://schemas.openxmlformats.org/officeDocument/2006/relationships/printerSettings" Target="../printerSettings/printerSettings1.bin"/><Relationship Id="rId5" Type="http://schemas.openxmlformats.org/officeDocument/2006/relationships/hyperlink" Target="https://www.insureon.com/blog/compare-workers-comp-rates-by-state" TargetMode="External"/><Relationship Id="rId4" Type="http://schemas.openxmlformats.org/officeDocument/2006/relationships/hyperlink" Target="https://www.irs.gov/taxtopics/tc751"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foundation.phccweb.org/inves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foundation.phccweb.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24"/>
  <sheetViews>
    <sheetView workbookViewId="0">
      <pane ySplit="1" topLeftCell="A2" activePane="bottomLeft" state="frozen"/>
      <selection pane="bottomLeft" activeCell="D14" sqref="D14"/>
    </sheetView>
  </sheetViews>
  <sheetFormatPr defaultRowHeight="13.2" x14ac:dyDescent="0.25"/>
  <cols>
    <col min="1" max="1" width="13.33203125" style="119" customWidth="1"/>
    <col min="2" max="2" width="17.88671875" bestFit="1" customWidth="1"/>
    <col min="3" max="3" width="26.6640625" bestFit="1" customWidth="1"/>
    <col min="4" max="4" width="13.44140625" bestFit="1" customWidth="1"/>
    <col min="5" max="5" width="33.44140625" style="119" bestFit="1" customWidth="1"/>
    <col min="6" max="6" width="15.44140625" bestFit="1" customWidth="1"/>
    <col min="7" max="7" width="11.88671875" bestFit="1" customWidth="1"/>
    <col min="8" max="8" width="14.88671875" customWidth="1"/>
  </cols>
  <sheetData>
    <row r="1" spans="1:9" s="121" customFormat="1" ht="33" customHeight="1" x14ac:dyDescent="0.25">
      <c r="A1" s="120" t="s">
        <v>256</v>
      </c>
      <c r="B1" s="120" t="s">
        <v>252</v>
      </c>
      <c r="C1" s="168" t="s">
        <v>317</v>
      </c>
      <c r="D1" s="168" t="s">
        <v>323</v>
      </c>
      <c r="E1" s="120" t="s">
        <v>264</v>
      </c>
      <c r="F1" s="837" t="s">
        <v>93</v>
      </c>
      <c r="G1" s="837"/>
      <c r="H1" s="182" t="s">
        <v>118</v>
      </c>
      <c r="I1" s="182"/>
    </row>
    <row r="2" spans="1:9" x14ac:dyDescent="0.25">
      <c r="A2" s="123" t="s">
        <v>257</v>
      </c>
      <c r="B2" s="13" t="s">
        <v>253</v>
      </c>
      <c r="C2" s="128" t="s">
        <v>286</v>
      </c>
      <c r="D2" s="13" t="s">
        <v>265</v>
      </c>
      <c r="E2" s="123" t="str">
        <f>'Step 1-Employee Info'!J9</f>
        <v>General Office Administration</v>
      </c>
      <c r="F2" s="13"/>
      <c r="G2" s="146"/>
      <c r="H2" t="s">
        <v>105</v>
      </c>
    </row>
    <row r="3" spans="1:9" x14ac:dyDescent="0.25">
      <c r="A3" s="123" t="s">
        <v>258</v>
      </c>
      <c r="B3" s="13" t="s">
        <v>254</v>
      </c>
      <c r="C3" s="128" t="s">
        <v>319</v>
      </c>
      <c r="D3" s="13" t="s">
        <v>360</v>
      </c>
      <c r="E3" s="123" t="str">
        <f>'Step 1-Employee Info'!J10</f>
        <v>Department 1 Name</v>
      </c>
      <c r="F3" s="13" t="s">
        <v>25</v>
      </c>
      <c r="G3" t="s">
        <v>3</v>
      </c>
      <c r="H3" s="13" t="s">
        <v>95</v>
      </c>
    </row>
    <row r="4" spans="1:9" x14ac:dyDescent="0.25">
      <c r="A4" s="177" t="s">
        <v>139</v>
      </c>
      <c r="C4" s="128" t="s">
        <v>318</v>
      </c>
      <c r="D4" s="13" t="s">
        <v>361</v>
      </c>
      <c r="E4" s="123" t="str">
        <f>'Step 1-Employee Info'!J11</f>
        <v>Department 2 Name</v>
      </c>
      <c r="F4" s="13" t="s">
        <v>26</v>
      </c>
      <c r="G4" t="s">
        <v>4</v>
      </c>
      <c r="H4" s="13" t="s">
        <v>96</v>
      </c>
    </row>
    <row r="5" spans="1:9" x14ac:dyDescent="0.25">
      <c r="C5" s="128" t="s">
        <v>320</v>
      </c>
      <c r="D5" s="13" t="s">
        <v>358</v>
      </c>
      <c r="E5" s="123" t="str">
        <f>'Step 1-Employee Info'!J12</f>
        <v>Department 3 Name</v>
      </c>
      <c r="F5" s="13" t="s">
        <v>27</v>
      </c>
      <c r="G5" t="s">
        <v>5</v>
      </c>
      <c r="H5" s="13" t="s">
        <v>97</v>
      </c>
    </row>
    <row r="6" spans="1:9" x14ac:dyDescent="0.25">
      <c r="C6" s="128" t="s">
        <v>321</v>
      </c>
      <c r="D6" t="s">
        <v>357</v>
      </c>
      <c r="E6" s="123" t="str">
        <f>'Step 1-Employee Info'!J13</f>
        <v>Department 4 Name</v>
      </c>
      <c r="F6" s="13" t="s">
        <v>28</v>
      </c>
      <c r="G6" t="s">
        <v>6</v>
      </c>
      <c r="H6" s="13" t="s">
        <v>98</v>
      </c>
    </row>
    <row r="7" spans="1:9" x14ac:dyDescent="0.25">
      <c r="C7" s="128" t="s">
        <v>356</v>
      </c>
      <c r="D7" t="s">
        <v>355</v>
      </c>
      <c r="E7" s="123" t="str">
        <f>'Step 1-Employee Info'!J14</f>
        <v>Department 5 Name</v>
      </c>
      <c r="F7" s="13" t="s">
        <v>29</v>
      </c>
      <c r="G7" t="s">
        <v>7</v>
      </c>
      <c r="H7" s="13" t="s">
        <v>99</v>
      </c>
    </row>
    <row r="8" spans="1:9" x14ac:dyDescent="0.25">
      <c r="C8" s="128" t="s">
        <v>322</v>
      </c>
      <c r="D8" t="s">
        <v>266</v>
      </c>
      <c r="E8" s="123" t="str">
        <f>'Step 1-Employee Info'!J15</f>
        <v>Department 6 Name</v>
      </c>
      <c r="F8" s="13" t="s">
        <v>30</v>
      </c>
      <c r="G8" t="s">
        <v>8</v>
      </c>
      <c r="H8" s="13" t="s">
        <v>100</v>
      </c>
    </row>
    <row r="9" spans="1:9" x14ac:dyDescent="0.25">
      <c r="C9" s="128" t="s">
        <v>268</v>
      </c>
      <c r="D9" t="s">
        <v>267</v>
      </c>
      <c r="E9" s="123" t="str">
        <f>'Step 1-Employee Info'!J16</f>
        <v>Department 7 Name</v>
      </c>
      <c r="F9" s="13" t="s">
        <v>31</v>
      </c>
      <c r="G9" t="s">
        <v>9</v>
      </c>
      <c r="H9" s="13" t="s">
        <v>101</v>
      </c>
    </row>
    <row r="10" spans="1:9" ht="13.8" thickBot="1" x14ac:dyDescent="0.3">
      <c r="C10" s="165" t="s">
        <v>325</v>
      </c>
      <c r="D10" t="s">
        <v>326</v>
      </c>
      <c r="E10" s="123" t="str">
        <f>'Step 1-Employee Info'!J17</f>
        <v>Department 8 Name</v>
      </c>
      <c r="F10" s="13" t="s">
        <v>32</v>
      </c>
      <c r="G10" t="s">
        <v>10</v>
      </c>
      <c r="H10" s="13" t="s">
        <v>102</v>
      </c>
    </row>
    <row r="11" spans="1:9" x14ac:dyDescent="0.25">
      <c r="E11" s="123" t="str">
        <f>'Step 1-Employee Info'!J18</f>
        <v>Department 9 Name</v>
      </c>
      <c r="F11" s="13" t="s">
        <v>33</v>
      </c>
      <c r="G11" t="s">
        <v>11</v>
      </c>
      <c r="H11" s="13" t="s">
        <v>103</v>
      </c>
    </row>
    <row r="12" spans="1:9" x14ac:dyDescent="0.25">
      <c r="E12" s="123" t="str">
        <f>'Step 1-Employee Info'!J19</f>
        <v>Department 10 Name</v>
      </c>
      <c r="F12" s="13" t="s">
        <v>34</v>
      </c>
      <c r="G12" t="s">
        <v>12</v>
      </c>
      <c r="H12" s="13" t="s">
        <v>104</v>
      </c>
    </row>
    <row r="14" spans="1:9" x14ac:dyDescent="0.25">
      <c r="B14" t="s">
        <v>105</v>
      </c>
      <c r="C14" t="s">
        <v>357</v>
      </c>
      <c r="D14" t="str">
        <f>B14&amp;C14</f>
        <v>_GeneralNonBillHours</v>
      </c>
    </row>
    <row r="15" spans="1:9" x14ac:dyDescent="0.25">
      <c r="B15" s="13" t="s">
        <v>95</v>
      </c>
      <c r="C15" t="s">
        <v>357</v>
      </c>
      <c r="D15" t="str">
        <f>B15&amp;C15</f>
        <v>_Dept1NonBillHours</v>
      </c>
    </row>
    <row r="16" spans="1:9" x14ac:dyDescent="0.25">
      <c r="B16" s="13" t="s">
        <v>96</v>
      </c>
      <c r="C16" t="s">
        <v>357</v>
      </c>
      <c r="D16" t="str">
        <f t="shared" ref="D16:D24" si="0">B16&amp;C16</f>
        <v>_Dept2NonBillHours</v>
      </c>
    </row>
    <row r="17" spans="2:4" x14ac:dyDescent="0.25">
      <c r="B17" s="13" t="s">
        <v>97</v>
      </c>
      <c r="C17" t="s">
        <v>357</v>
      </c>
      <c r="D17" t="str">
        <f t="shared" si="0"/>
        <v>_Dept3NonBillHours</v>
      </c>
    </row>
    <row r="18" spans="2:4" x14ac:dyDescent="0.25">
      <c r="B18" s="13" t="s">
        <v>98</v>
      </c>
      <c r="C18" t="s">
        <v>357</v>
      </c>
      <c r="D18" t="str">
        <f t="shared" si="0"/>
        <v>_Dept4NonBillHours</v>
      </c>
    </row>
    <row r="19" spans="2:4" x14ac:dyDescent="0.25">
      <c r="B19" s="13" t="s">
        <v>99</v>
      </c>
      <c r="C19" t="s">
        <v>357</v>
      </c>
      <c r="D19" t="str">
        <f t="shared" si="0"/>
        <v>_Dept5NonBillHours</v>
      </c>
    </row>
    <row r="20" spans="2:4" x14ac:dyDescent="0.25">
      <c r="B20" s="13" t="s">
        <v>100</v>
      </c>
      <c r="C20" t="s">
        <v>357</v>
      </c>
      <c r="D20" t="str">
        <f t="shared" si="0"/>
        <v>_Dept6NonBillHours</v>
      </c>
    </row>
    <row r="21" spans="2:4" x14ac:dyDescent="0.25">
      <c r="B21" s="13" t="s">
        <v>101</v>
      </c>
      <c r="C21" t="s">
        <v>357</v>
      </c>
      <c r="D21" t="str">
        <f t="shared" si="0"/>
        <v>_Dept7NonBillHours</v>
      </c>
    </row>
    <row r="22" spans="2:4" x14ac:dyDescent="0.25">
      <c r="B22" s="13" t="s">
        <v>102</v>
      </c>
      <c r="C22" t="s">
        <v>357</v>
      </c>
      <c r="D22" t="str">
        <f t="shared" si="0"/>
        <v>_Dept8NonBillHours</v>
      </c>
    </row>
    <row r="23" spans="2:4" x14ac:dyDescent="0.25">
      <c r="B23" s="13" t="s">
        <v>103</v>
      </c>
      <c r="C23" t="s">
        <v>357</v>
      </c>
      <c r="D23" t="str">
        <f t="shared" si="0"/>
        <v>_Dept9NonBillHours</v>
      </c>
    </row>
    <row r="24" spans="2:4" x14ac:dyDescent="0.25">
      <c r="B24" s="13" t="s">
        <v>104</v>
      </c>
      <c r="C24" t="s">
        <v>357</v>
      </c>
      <c r="D24" t="str">
        <f t="shared" si="0"/>
        <v>_Dept10NonBillHours</v>
      </c>
    </row>
  </sheetData>
  <mergeCells count="1">
    <mergeCell ref="F1:G1"/>
  </mergeCells>
  <phoneticPr fontId="42" type="noConversion"/>
  <pageMargins left="0.7" right="0.7" top="0.75" bottom="0.75" header="0.3" footer="0.3"/>
  <pageSetup orientation="portrait" verticalDpi="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G204"/>
  <sheetViews>
    <sheetView showGridLines="0" tabSelected="1" zoomScaleNormal="100" workbookViewId="0">
      <pane xSplit="8" topLeftCell="I1" activePane="topRight" state="frozen"/>
      <selection pane="topRight" activeCell="J10" sqref="J10:K10"/>
    </sheetView>
  </sheetViews>
  <sheetFormatPr defaultRowHeight="13.2" x14ac:dyDescent="0.25"/>
  <cols>
    <col min="1" max="1" width="11.6640625" customWidth="1"/>
    <col min="2" max="2" width="17" customWidth="1"/>
    <col min="3" max="3" width="15.88671875" customWidth="1"/>
    <col min="4" max="4" width="16.109375" customWidth="1"/>
    <col min="5" max="5" width="10.33203125" customWidth="1"/>
    <col min="6" max="6" width="9.33203125" customWidth="1"/>
    <col min="7" max="7" width="5.33203125" style="293" hidden="1" customWidth="1"/>
    <col min="8" max="8" width="18.109375" style="293" hidden="1" customWidth="1"/>
    <col min="9" max="9" width="17.6640625" customWidth="1"/>
    <col min="10" max="58" width="14.33203125" customWidth="1"/>
    <col min="59" max="59" width="9.109375" style="294" hidden="1" customWidth="1"/>
  </cols>
  <sheetData>
    <row r="1" spans="1:17" ht="9" customHeight="1" x14ac:dyDescent="0.25"/>
    <row r="2" spans="1:17" ht="27.6" x14ac:dyDescent="0.3">
      <c r="D2" s="176" t="s">
        <v>420</v>
      </c>
    </row>
    <row r="3" spans="1:17" ht="27.6" x14ac:dyDescent="0.3">
      <c r="D3" s="3" t="s">
        <v>604</v>
      </c>
    </row>
    <row r="4" spans="1:17" ht="27.6" x14ac:dyDescent="0.3">
      <c r="D4" s="176"/>
      <c r="N4" s="831" t="s">
        <v>665</v>
      </c>
    </row>
    <row r="5" spans="1:17" ht="9.75" customHeight="1" x14ac:dyDescent="0.25"/>
    <row r="6" spans="1:17" ht="15" customHeight="1" x14ac:dyDescent="0.25"/>
    <row r="7" spans="1:17" ht="15" customHeight="1" thickBot="1" x14ac:dyDescent="0.3"/>
    <row r="8" spans="1:17" ht="27.75" customHeight="1" thickTop="1" thickBot="1" x14ac:dyDescent="0.3">
      <c r="I8" s="916" t="s">
        <v>481</v>
      </c>
      <c r="J8" s="917"/>
      <c r="K8" s="918"/>
      <c r="M8" s="908" t="s">
        <v>597</v>
      </c>
      <c r="N8" s="909"/>
      <c r="O8" s="909"/>
      <c r="P8" s="910"/>
      <c r="Q8" s="911"/>
    </row>
    <row r="9" spans="1:17" ht="15" customHeight="1" thickBot="1" x14ac:dyDescent="0.3">
      <c r="I9" s="295" t="s">
        <v>91</v>
      </c>
      <c r="J9" s="919" t="s">
        <v>223</v>
      </c>
      <c r="K9" s="920"/>
      <c r="M9" s="928" t="s">
        <v>601</v>
      </c>
      <c r="N9" s="929"/>
      <c r="O9" s="929"/>
      <c r="P9" s="929"/>
      <c r="Q9" s="930"/>
    </row>
    <row r="10" spans="1:17" ht="15" customHeight="1" thickBot="1" x14ac:dyDescent="0.3">
      <c r="I10" s="295" t="s">
        <v>224</v>
      </c>
      <c r="J10" s="912" t="s">
        <v>645</v>
      </c>
      <c r="K10" s="913"/>
      <c r="M10" s="923" t="s">
        <v>600</v>
      </c>
      <c r="N10" s="924"/>
      <c r="O10" s="924"/>
      <c r="P10" s="924"/>
      <c r="Q10" s="925"/>
    </row>
    <row r="11" spans="1:17" ht="15" customHeight="1" thickBot="1" x14ac:dyDescent="0.3">
      <c r="I11" s="295" t="s">
        <v>225</v>
      </c>
      <c r="J11" s="912" t="s">
        <v>646</v>
      </c>
      <c r="K11" s="913"/>
      <c r="M11" s="926"/>
      <c r="N11" s="924"/>
      <c r="O11" s="924"/>
      <c r="P11" s="924"/>
      <c r="Q11" s="925"/>
    </row>
    <row r="12" spans="1:17" ht="15" customHeight="1" thickBot="1" x14ac:dyDescent="0.3">
      <c r="A12" s="921"/>
      <c r="B12" s="922"/>
      <c r="C12" s="922"/>
      <c r="D12" s="922"/>
      <c r="E12" s="922"/>
      <c r="F12" s="922"/>
      <c r="I12" s="295" t="s">
        <v>226</v>
      </c>
      <c r="J12" s="912" t="s">
        <v>647</v>
      </c>
      <c r="K12" s="913"/>
      <c r="M12" s="937" t="s">
        <v>598</v>
      </c>
      <c r="N12" s="938"/>
      <c r="O12" s="938"/>
      <c r="P12" s="938"/>
      <c r="Q12" s="939"/>
    </row>
    <row r="13" spans="1:17" ht="15" customHeight="1" thickBot="1" x14ac:dyDescent="0.3">
      <c r="G13" s="293" t="s">
        <v>162</v>
      </c>
      <c r="H13" s="293" t="s">
        <v>162</v>
      </c>
      <c r="I13" s="295" t="s">
        <v>227</v>
      </c>
      <c r="J13" s="912" t="s">
        <v>576</v>
      </c>
      <c r="K13" s="913"/>
      <c r="M13" s="940" t="s">
        <v>599</v>
      </c>
      <c r="N13" s="924"/>
      <c r="O13" s="924"/>
      <c r="P13" s="924"/>
      <c r="Q13" s="925"/>
    </row>
    <row r="14" spans="1:17" ht="15" customHeight="1" thickBot="1" x14ac:dyDescent="0.3">
      <c r="A14" s="892" t="s">
        <v>222</v>
      </c>
      <c r="B14" s="896"/>
      <c r="C14" s="897"/>
      <c r="D14" s="680" t="s">
        <v>280</v>
      </c>
      <c r="E14" s="681" t="s">
        <v>281</v>
      </c>
      <c r="F14" s="296"/>
      <c r="G14" s="297"/>
      <c r="H14" s="297"/>
      <c r="I14" s="295" t="s">
        <v>228</v>
      </c>
      <c r="J14" s="912" t="s">
        <v>404</v>
      </c>
      <c r="K14" s="913"/>
      <c r="M14" s="926"/>
      <c r="N14" s="924"/>
      <c r="O14" s="924"/>
      <c r="P14" s="924"/>
      <c r="Q14" s="925"/>
    </row>
    <row r="15" spans="1:17" ht="15" customHeight="1" thickBot="1" x14ac:dyDescent="0.3">
      <c r="A15" s="893"/>
      <c r="B15" s="876" t="s">
        <v>216</v>
      </c>
      <c r="C15" s="877"/>
      <c r="D15" s="250">
        <v>7000</v>
      </c>
      <c r="E15" s="251">
        <v>0.06</v>
      </c>
      <c r="F15" s="296"/>
      <c r="G15" s="297"/>
      <c r="H15" s="297"/>
      <c r="I15" s="295" t="s">
        <v>229</v>
      </c>
      <c r="J15" s="912" t="s">
        <v>405</v>
      </c>
      <c r="K15" s="913"/>
      <c r="M15" s="926"/>
      <c r="N15" s="924"/>
      <c r="O15" s="924"/>
      <c r="P15" s="924"/>
      <c r="Q15" s="925"/>
    </row>
    <row r="16" spans="1:17" ht="15" customHeight="1" thickBot="1" x14ac:dyDescent="0.3">
      <c r="A16" s="893"/>
      <c r="B16" s="876" t="s">
        <v>217</v>
      </c>
      <c r="C16" s="877"/>
      <c r="D16" s="252">
        <v>20000</v>
      </c>
      <c r="E16" s="253">
        <v>0.02</v>
      </c>
      <c r="F16" s="296"/>
      <c r="G16" s="297"/>
      <c r="H16" s="297"/>
      <c r="I16" s="295" t="s">
        <v>230</v>
      </c>
      <c r="J16" s="912" t="s">
        <v>406</v>
      </c>
      <c r="K16" s="913"/>
      <c r="M16" s="927" t="s">
        <v>602</v>
      </c>
      <c r="N16" s="924"/>
      <c r="O16" s="924"/>
      <c r="P16" s="924"/>
      <c r="Q16" s="925"/>
    </row>
    <row r="17" spans="1:59" ht="15" customHeight="1" thickBot="1" x14ac:dyDescent="0.3">
      <c r="A17" s="893"/>
      <c r="B17" s="876" t="s">
        <v>209</v>
      </c>
      <c r="C17" s="877"/>
      <c r="D17" s="250">
        <v>35000</v>
      </c>
      <c r="E17" s="251">
        <v>0.05</v>
      </c>
      <c r="F17" s="296"/>
      <c r="G17" s="297"/>
      <c r="H17" s="297"/>
      <c r="I17" s="295" t="s">
        <v>231</v>
      </c>
      <c r="J17" s="912" t="s">
        <v>407</v>
      </c>
      <c r="K17" s="913"/>
      <c r="M17" s="931" t="s">
        <v>603</v>
      </c>
      <c r="N17" s="932"/>
      <c r="O17" s="932"/>
      <c r="P17" s="932"/>
      <c r="Q17" s="933"/>
    </row>
    <row r="18" spans="1:59" ht="15" customHeight="1" thickBot="1" x14ac:dyDescent="0.3">
      <c r="A18" s="893"/>
      <c r="B18" s="876" t="s">
        <v>278</v>
      </c>
      <c r="C18" s="877"/>
      <c r="D18" s="250">
        <v>168600</v>
      </c>
      <c r="E18" s="251">
        <v>6.2E-2</v>
      </c>
      <c r="F18" s="296"/>
      <c r="G18" s="297"/>
      <c r="H18" s="297"/>
      <c r="I18" s="295" t="s">
        <v>137</v>
      </c>
      <c r="J18" s="912" t="s">
        <v>408</v>
      </c>
      <c r="K18" s="913"/>
      <c r="M18" s="934"/>
      <c r="N18" s="935"/>
      <c r="O18" s="935"/>
      <c r="P18" s="935"/>
      <c r="Q18" s="936"/>
    </row>
    <row r="19" spans="1:59" ht="15" customHeight="1" thickTop="1" thickBot="1" x14ac:dyDescent="0.3">
      <c r="A19" s="894"/>
      <c r="B19" s="890" t="s">
        <v>279</v>
      </c>
      <c r="C19" s="891" t="s">
        <v>279</v>
      </c>
      <c r="D19" s="254" t="s">
        <v>288</v>
      </c>
      <c r="E19" s="255">
        <v>1.4500000000000001E-2</v>
      </c>
      <c r="F19" s="296"/>
      <c r="G19" s="297"/>
      <c r="H19" s="297"/>
      <c r="I19" s="298" t="s">
        <v>138</v>
      </c>
      <c r="J19" s="914" t="s">
        <v>409</v>
      </c>
      <c r="K19" s="915"/>
    </row>
    <row r="20" spans="1:59" ht="18" customHeight="1" thickBot="1" x14ac:dyDescent="0.3">
      <c r="C20" s="175"/>
      <c r="D20" s="299"/>
      <c r="E20" s="300"/>
      <c r="F20" s="296"/>
      <c r="G20" s="297"/>
      <c r="H20" s="297"/>
      <c r="I20" s="290"/>
      <c r="J20" s="290"/>
      <c r="K20" s="290"/>
      <c r="L20" s="290"/>
      <c r="M20" s="290"/>
    </row>
    <row r="21" spans="1:59" ht="29.25" customHeight="1" thickBot="1" x14ac:dyDescent="0.35">
      <c r="A21" s="301"/>
      <c r="B21" s="898" t="s">
        <v>364</v>
      </c>
      <c r="C21" s="898"/>
      <c r="D21" s="898"/>
      <c r="E21" s="898"/>
      <c r="F21" s="898"/>
      <c r="G21" s="302">
        <v>0</v>
      </c>
      <c r="H21" s="302"/>
      <c r="I21" s="303">
        <v>1</v>
      </c>
      <c r="J21" s="303">
        <v>2</v>
      </c>
      <c r="K21" s="303">
        <v>3</v>
      </c>
      <c r="L21" s="303">
        <v>4</v>
      </c>
      <c r="M21" s="303">
        <v>5</v>
      </c>
      <c r="N21" s="303">
        <v>6</v>
      </c>
      <c r="O21" s="303">
        <v>7</v>
      </c>
      <c r="P21" s="303">
        <v>8</v>
      </c>
      <c r="Q21" s="303">
        <v>9</v>
      </c>
      <c r="R21" s="303">
        <v>10</v>
      </c>
      <c r="S21" s="303">
        <v>11</v>
      </c>
      <c r="T21" s="303">
        <v>12</v>
      </c>
      <c r="U21" s="303">
        <v>13</v>
      </c>
      <c r="V21" s="303">
        <v>14</v>
      </c>
      <c r="W21" s="303">
        <v>15</v>
      </c>
      <c r="X21" s="303">
        <v>16</v>
      </c>
      <c r="Y21" s="303">
        <v>17</v>
      </c>
      <c r="Z21" s="303">
        <v>18</v>
      </c>
      <c r="AA21" s="303">
        <v>19</v>
      </c>
      <c r="AB21" s="303">
        <v>20</v>
      </c>
      <c r="AC21" s="303">
        <v>21</v>
      </c>
      <c r="AD21" s="303">
        <v>22</v>
      </c>
      <c r="AE21" s="303">
        <v>23</v>
      </c>
      <c r="AF21" s="303">
        <v>24</v>
      </c>
      <c r="AG21" s="303">
        <v>25</v>
      </c>
      <c r="AH21" s="303">
        <v>26</v>
      </c>
      <c r="AI21" s="303">
        <v>27</v>
      </c>
      <c r="AJ21" s="303">
        <v>28</v>
      </c>
      <c r="AK21" s="303">
        <v>29</v>
      </c>
      <c r="AL21" s="303">
        <v>30</v>
      </c>
      <c r="AM21" s="303">
        <v>31</v>
      </c>
      <c r="AN21" s="303">
        <v>32</v>
      </c>
      <c r="AO21" s="303">
        <v>33</v>
      </c>
      <c r="AP21" s="303">
        <v>34</v>
      </c>
      <c r="AQ21" s="303">
        <v>35</v>
      </c>
      <c r="AR21" s="303">
        <v>36</v>
      </c>
      <c r="AS21" s="303">
        <v>37</v>
      </c>
      <c r="AT21" s="303">
        <v>38</v>
      </c>
      <c r="AU21" s="303">
        <v>39</v>
      </c>
      <c r="AV21" s="303">
        <v>40</v>
      </c>
      <c r="AW21" s="303">
        <v>41</v>
      </c>
      <c r="AX21" s="303">
        <v>42</v>
      </c>
      <c r="AY21" s="303">
        <v>43</v>
      </c>
      <c r="AZ21" s="303">
        <v>44</v>
      </c>
      <c r="BA21" s="303">
        <v>45</v>
      </c>
      <c r="BB21" s="303">
        <v>46</v>
      </c>
      <c r="BC21" s="303">
        <v>47</v>
      </c>
      <c r="BD21" s="303">
        <v>48</v>
      </c>
      <c r="BE21" s="303">
        <v>49</v>
      </c>
      <c r="BF21" s="304">
        <v>50</v>
      </c>
    </row>
    <row r="22" spans="1:59" ht="12.75" customHeight="1" x14ac:dyDescent="0.25">
      <c r="A22" s="841" t="s">
        <v>410</v>
      </c>
      <c r="B22" s="883" t="s">
        <v>614</v>
      </c>
      <c r="C22" s="884"/>
      <c r="D22" s="899" t="s">
        <v>140</v>
      </c>
      <c r="E22" s="899"/>
      <c r="F22" s="899"/>
      <c r="G22" s="305">
        <v>1</v>
      </c>
      <c r="H22" s="305" t="s">
        <v>165</v>
      </c>
      <c r="I22" s="642" t="s">
        <v>586</v>
      </c>
      <c r="J22" s="642" t="s">
        <v>587</v>
      </c>
      <c r="K22" s="642" t="s">
        <v>588</v>
      </c>
      <c r="L22" s="642" t="s">
        <v>589</v>
      </c>
      <c r="M22" s="642" t="s">
        <v>590</v>
      </c>
      <c r="N22" s="642" t="s">
        <v>591</v>
      </c>
      <c r="O22" s="642" t="s">
        <v>592</v>
      </c>
      <c r="P22" s="642" t="s">
        <v>593</v>
      </c>
      <c r="Q22" s="642" t="s">
        <v>594</v>
      </c>
      <c r="R22" s="642" t="s">
        <v>595</v>
      </c>
      <c r="S22" s="642" t="s">
        <v>596</v>
      </c>
      <c r="T22" s="642" t="s">
        <v>578</v>
      </c>
      <c r="U22" s="642" t="s">
        <v>579</v>
      </c>
      <c r="V22" s="642" t="s">
        <v>580</v>
      </c>
      <c r="W22" s="642" t="s">
        <v>581</v>
      </c>
      <c r="X22" s="642" t="s">
        <v>539</v>
      </c>
      <c r="Y22" s="642" t="s">
        <v>540</v>
      </c>
      <c r="Z22" s="642" t="s">
        <v>541</v>
      </c>
      <c r="AA22" s="642" t="s">
        <v>542</v>
      </c>
      <c r="AB22" s="642" t="s">
        <v>543</v>
      </c>
      <c r="AC22" s="642" t="s">
        <v>544</v>
      </c>
      <c r="AD22" s="642" t="s">
        <v>545</v>
      </c>
      <c r="AE22" s="642" t="s">
        <v>546</v>
      </c>
      <c r="AF22" s="642" t="s">
        <v>547</v>
      </c>
      <c r="AG22" s="642" t="s">
        <v>548</v>
      </c>
      <c r="AH22" s="642" t="s">
        <v>549</v>
      </c>
      <c r="AI22" s="642" t="s">
        <v>550</v>
      </c>
      <c r="AJ22" s="642" t="s">
        <v>551</v>
      </c>
      <c r="AK22" s="642" t="s">
        <v>552</v>
      </c>
      <c r="AL22" s="642" t="s">
        <v>553</v>
      </c>
      <c r="AM22" s="642" t="s">
        <v>554</v>
      </c>
      <c r="AN22" s="642" t="s">
        <v>555</v>
      </c>
      <c r="AO22" s="642" t="s">
        <v>556</v>
      </c>
      <c r="AP22" s="642" t="s">
        <v>557</v>
      </c>
      <c r="AQ22" s="642" t="s">
        <v>558</v>
      </c>
      <c r="AR22" s="642" t="s">
        <v>559</v>
      </c>
      <c r="AS22" s="642" t="s">
        <v>560</v>
      </c>
      <c r="AT22" s="642" t="s">
        <v>561</v>
      </c>
      <c r="AU22" s="642" t="s">
        <v>562</v>
      </c>
      <c r="AV22" s="642" t="s">
        <v>563</v>
      </c>
      <c r="AW22" s="642" t="s">
        <v>564</v>
      </c>
      <c r="AX22" s="642" t="s">
        <v>565</v>
      </c>
      <c r="AY22" s="642" t="s">
        <v>566</v>
      </c>
      <c r="AZ22" s="642" t="s">
        <v>567</v>
      </c>
      <c r="BA22" s="642" t="s">
        <v>568</v>
      </c>
      <c r="BB22" s="642" t="s">
        <v>569</v>
      </c>
      <c r="BC22" s="642" t="s">
        <v>570</v>
      </c>
      <c r="BD22" s="642" t="s">
        <v>571</v>
      </c>
      <c r="BE22" s="642" t="s">
        <v>572</v>
      </c>
      <c r="BF22" s="657" t="s">
        <v>573</v>
      </c>
    </row>
    <row r="23" spans="1:59" ht="23.25" customHeight="1" x14ac:dyDescent="0.25">
      <c r="A23" s="841"/>
      <c r="B23" s="885"/>
      <c r="C23" s="861"/>
      <c r="D23" s="888" t="s">
        <v>58</v>
      </c>
      <c r="E23" s="878"/>
      <c r="F23" s="878"/>
      <c r="G23" s="306">
        <v>2</v>
      </c>
      <c r="H23" s="641" t="s">
        <v>166</v>
      </c>
      <c r="I23" s="646" t="s">
        <v>386</v>
      </c>
      <c r="J23" s="646" t="s">
        <v>386</v>
      </c>
      <c r="K23" s="646" t="s">
        <v>386</v>
      </c>
      <c r="L23" s="646" t="s">
        <v>386</v>
      </c>
      <c r="M23" s="646" t="s">
        <v>386</v>
      </c>
      <c r="N23" s="646" t="s">
        <v>386</v>
      </c>
      <c r="O23" s="646" t="s">
        <v>386</v>
      </c>
      <c r="P23" s="646" t="s">
        <v>386</v>
      </c>
      <c r="Q23" s="646" t="s">
        <v>386</v>
      </c>
      <c r="R23" s="646" t="s">
        <v>386</v>
      </c>
      <c r="S23" s="646" t="s">
        <v>386</v>
      </c>
      <c r="T23" s="646" t="s">
        <v>386</v>
      </c>
      <c r="U23" s="646" t="s">
        <v>386</v>
      </c>
      <c r="V23" s="646" t="s">
        <v>386</v>
      </c>
      <c r="W23" s="646" t="s">
        <v>386</v>
      </c>
      <c r="X23" s="646" t="s">
        <v>386</v>
      </c>
      <c r="Y23" s="646" t="s">
        <v>386</v>
      </c>
      <c r="Z23" s="646" t="s">
        <v>386</v>
      </c>
      <c r="AA23" s="646" t="s">
        <v>386</v>
      </c>
      <c r="AB23" s="646" t="s">
        <v>386</v>
      </c>
      <c r="AC23" s="646" t="s">
        <v>386</v>
      </c>
      <c r="AD23" s="646" t="s">
        <v>386</v>
      </c>
      <c r="AE23" s="646" t="s">
        <v>386</v>
      </c>
      <c r="AF23" s="646" t="s">
        <v>386</v>
      </c>
      <c r="AG23" s="646" t="s">
        <v>386</v>
      </c>
      <c r="AH23" s="646" t="s">
        <v>386</v>
      </c>
      <c r="AI23" s="646" t="s">
        <v>386</v>
      </c>
      <c r="AJ23" s="646" t="s">
        <v>386</v>
      </c>
      <c r="AK23" s="646" t="s">
        <v>386</v>
      </c>
      <c r="AL23" s="646" t="s">
        <v>386</v>
      </c>
      <c r="AM23" s="646" t="s">
        <v>386</v>
      </c>
      <c r="AN23" s="646" t="s">
        <v>386</v>
      </c>
      <c r="AO23" s="646" t="s">
        <v>386</v>
      </c>
      <c r="AP23" s="646" t="s">
        <v>386</v>
      </c>
      <c r="AQ23" s="646" t="s">
        <v>386</v>
      </c>
      <c r="AR23" s="646" t="s">
        <v>386</v>
      </c>
      <c r="AS23" s="646" t="s">
        <v>386</v>
      </c>
      <c r="AT23" s="646" t="s">
        <v>386</v>
      </c>
      <c r="AU23" s="646" t="s">
        <v>386</v>
      </c>
      <c r="AV23" s="646" t="s">
        <v>386</v>
      </c>
      <c r="AW23" s="646" t="s">
        <v>386</v>
      </c>
      <c r="AX23" s="646" t="s">
        <v>386</v>
      </c>
      <c r="AY23" s="646" t="s">
        <v>386</v>
      </c>
      <c r="AZ23" s="646" t="s">
        <v>386</v>
      </c>
      <c r="BA23" s="646" t="s">
        <v>386</v>
      </c>
      <c r="BB23" s="646" t="s">
        <v>386</v>
      </c>
      <c r="BC23" s="646" t="s">
        <v>386</v>
      </c>
      <c r="BD23" s="646" t="s">
        <v>386</v>
      </c>
      <c r="BE23" s="646" t="s">
        <v>386</v>
      </c>
      <c r="BF23" s="651" t="s">
        <v>386</v>
      </c>
    </row>
    <row r="24" spans="1:59" ht="12.75" customHeight="1" x14ac:dyDescent="0.25">
      <c r="A24" s="841"/>
      <c r="B24" s="885"/>
      <c r="C24" s="861"/>
      <c r="D24" s="888" t="s">
        <v>62</v>
      </c>
      <c r="E24" s="878"/>
      <c r="F24" s="878"/>
      <c r="G24" s="305">
        <v>3</v>
      </c>
      <c r="H24" s="306" t="s">
        <v>167</v>
      </c>
      <c r="I24" s="643"/>
      <c r="J24" s="643"/>
      <c r="K24" s="643"/>
      <c r="L24" s="643"/>
      <c r="M24" s="644"/>
      <c r="N24" s="644"/>
      <c r="O24" s="644"/>
      <c r="P24" s="644"/>
      <c r="Q24" s="644"/>
      <c r="R24" s="644"/>
      <c r="S24" s="644"/>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5"/>
    </row>
    <row r="25" spans="1:59" ht="12.75" customHeight="1" x14ac:dyDescent="0.25">
      <c r="A25" s="841"/>
      <c r="B25" s="885"/>
      <c r="C25" s="861"/>
      <c r="D25" s="895" t="s">
        <v>154</v>
      </c>
      <c r="E25" s="878"/>
      <c r="F25" s="878"/>
      <c r="G25" s="306">
        <v>4</v>
      </c>
      <c r="H25" s="306" t="s">
        <v>168</v>
      </c>
      <c r="I25" s="601"/>
      <c r="J25" s="601"/>
      <c r="K25" s="601"/>
      <c r="L25" s="601"/>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8"/>
    </row>
    <row r="26" spans="1:59" ht="12.75" customHeight="1" x14ac:dyDescent="0.25">
      <c r="A26" s="841"/>
      <c r="B26" s="885"/>
      <c r="C26" s="861"/>
      <c r="D26" s="888" t="s">
        <v>63</v>
      </c>
      <c r="E26" s="878"/>
      <c r="F26" s="878"/>
      <c r="G26" s="305">
        <v>5</v>
      </c>
      <c r="H26" s="306" t="s">
        <v>169</v>
      </c>
      <c r="I26" s="601"/>
      <c r="J26" s="601"/>
      <c r="K26" s="601"/>
      <c r="L26" s="601"/>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8"/>
    </row>
    <row r="27" spans="1:59" ht="12.75" customHeight="1" x14ac:dyDescent="0.25">
      <c r="A27" s="841"/>
      <c r="B27" s="885"/>
      <c r="C27" s="861"/>
      <c r="D27" s="863" t="s">
        <v>413</v>
      </c>
      <c r="E27" s="878"/>
      <c r="F27" s="878"/>
      <c r="G27" s="306">
        <v>6</v>
      </c>
      <c r="H27" s="306" t="s">
        <v>170</v>
      </c>
      <c r="I27" s="601"/>
      <c r="J27" s="601"/>
      <c r="K27" s="601"/>
      <c r="L27" s="601"/>
      <c r="M27" s="601"/>
      <c r="N27" s="601"/>
      <c r="O27" s="601"/>
      <c r="P27" s="601"/>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8"/>
    </row>
    <row r="28" spans="1:59" ht="12.75" customHeight="1" x14ac:dyDescent="0.25">
      <c r="A28" s="841"/>
      <c r="B28" s="885"/>
      <c r="C28" s="861"/>
      <c r="D28" s="863" t="s">
        <v>414</v>
      </c>
      <c r="E28" s="878"/>
      <c r="F28" s="878"/>
      <c r="G28" s="305">
        <v>7</v>
      </c>
      <c r="H28" s="306" t="s">
        <v>171</v>
      </c>
      <c r="I28" s="601"/>
      <c r="J28" s="601"/>
      <c r="K28" s="601"/>
      <c r="L28" s="601"/>
      <c r="M28" s="601"/>
      <c r="N28" s="601"/>
      <c r="O28" s="601"/>
      <c r="P28" s="601"/>
      <c r="Q28" s="367"/>
      <c r="R28" s="367"/>
      <c r="S28" s="367"/>
      <c r="T28" s="367"/>
      <c r="U28" s="367"/>
      <c r="V28" s="367"/>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c r="BA28" s="367"/>
      <c r="BB28" s="367"/>
      <c r="BC28" s="367"/>
      <c r="BD28" s="367"/>
      <c r="BE28" s="367"/>
      <c r="BF28" s="368"/>
    </row>
    <row r="29" spans="1:59" ht="12.75" customHeight="1" x14ac:dyDescent="0.25">
      <c r="A29" s="841"/>
      <c r="B29" s="885"/>
      <c r="C29" s="861"/>
      <c r="D29" s="863" t="s">
        <v>415</v>
      </c>
      <c r="E29" s="878"/>
      <c r="F29" s="878"/>
      <c r="G29" s="306">
        <v>8</v>
      </c>
      <c r="H29" s="306" t="s">
        <v>172</v>
      </c>
      <c r="I29" s="601"/>
      <c r="J29" s="601"/>
      <c r="K29" s="601"/>
      <c r="L29" s="601"/>
      <c r="M29" s="601"/>
      <c r="N29" s="601"/>
      <c r="O29" s="601"/>
      <c r="P29" s="601"/>
      <c r="Q29" s="367"/>
      <c r="R29" s="367"/>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c r="AP29" s="367"/>
      <c r="AQ29" s="367"/>
      <c r="AR29" s="367"/>
      <c r="AS29" s="367"/>
      <c r="AT29" s="367"/>
      <c r="AU29" s="367"/>
      <c r="AV29" s="367"/>
      <c r="AW29" s="367"/>
      <c r="AX29" s="367"/>
      <c r="AY29" s="367"/>
      <c r="AZ29" s="367"/>
      <c r="BA29" s="367"/>
      <c r="BB29" s="367"/>
      <c r="BC29" s="367"/>
      <c r="BD29" s="367"/>
      <c r="BE29" s="367"/>
      <c r="BF29" s="368"/>
    </row>
    <row r="30" spans="1:59" ht="12.75" customHeight="1" x14ac:dyDescent="0.25">
      <c r="A30" s="841"/>
      <c r="B30" s="886"/>
      <c r="C30" s="862"/>
      <c r="D30" s="872" t="s">
        <v>416</v>
      </c>
      <c r="E30" s="887"/>
      <c r="F30" s="887"/>
      <c r="G30" s="305">
        <v>9</v>
      </c>
      <c r="H30" s="307" t="s">
        <v>173</v>
      </c>
      <c r="I30" s="602"/>
      <c r="J30" s="602"/>
      <c r="K30" s="602"/>
      <c r="L30" s="602"/>
      <c r="M30" s="369"/>
      <c r="N30" s="369"/>
      <c r="O30" s="369"/>
      <c r="P30" s="369"/>
      <c r="Q30" s="369"/>
      <c r="R30" s="369"/>
      <c r="S30" s="369"/>
      <c r="T30" s="369"/>
      <c r="U30" s="369"/>
      <c r="V30" s="369"/>
      <c r="W30" s="369"/>
      <c r="X30" s="369"/>
      <c r="Y30" s="369"/>
      <c r="Z30" s="369"/>
      <c r="AA30" s="369"/>
      <c r="AB30" s="369"/>
      <c r="AC30" s="369"/>
      <c r="AD30" s="369"/>
      <c r="AE30" s="369"/>
      <c r="AF30" s="369"/>
      <c r="AG30" s="369"/>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c r="BD30" s="369"/>
      <c r="BE30" s="369"/>
      <c r="BF30" s="370"/>
    </row>
    <row r="31" spans="1:59" ht="18.75" customHeight="1" thickBot="1" x14ac:dyDescent="0.3">
      <c r="A31" s="308"/>
      <c r="B31" s="870" t="s">
        <v>160</v>
      </c>
      <c r="C31" s="870"/>
      <c r="D31" s="870"/>
      <c r="E31" s="870"/>
      <c r="F31" s="870"/>
      <c r="G31" s="306">
        <v>10</v>
      </c>
      <c r="H31" s="309" t="s">
        <v>174</v>
      </c>
      <c r="I31" s="310">
        <f>I72</f>
        <v>0</v>
      </c>
      <c r="J31" s="310">
        <f>J72</f>
        <v>0</v>
      </c>
      <c r="K31" s="310">
        <f>K72</f>
        <v>0</v>
      </c>
      <c r="L31" s="310">
        <f>L72</f>
        <v>0</v>
      </c>
      <c r="M31" s="310">
        <f>M72</f>
        <v>0</v>
      </c>
      <c r="N31" s="310">
        <f t="shared" ref="N31:BF31" si="0">N72</f>
        <v>0</v>
      </c>
      <c r="O31" s="310">
        <f t="shared" si="0"/>
        <v>0</v>
      </c>
      <c r="P31" s="310">
        <f t="shared" si="0"/>
        <v>0</v>
      </c>
      <c r="Q31" s="310">
        <f t="shared" si="0"/>
        <v>0</v>
      </c>
      <c r="R31" s="310">
        <f t="shared" si="0"/>
        <v>0</v>
      </c>
      <c r="S31" s="310">
        <f t="shared" si="0"/>
        <v>0</v>
      </c>
      <c r="T31" s="310">
        <f t="shared" si="0"/>
        <v>0</v>
      </c>
      <c r="U31" s="310">
        <f t="shared" si="0"/>
        <v>0</v>
      </c>
      <c r="V31" s="310">
        <f t="shared" si="0"/>
        <v>0</v>
      </c>
      <c r="W31" s="310">
        <f t="shared" si="0"/>
        <v>0</v>
      </c>
      <c r="X31" s="310">
        <f t="shared" si="0"/>
        <v>0</v>
      </c>
      <c r="Y31" s="310">
        <f t="shared" si="0"/>
        <v>0</v>
      </c>
      <c r="Z31" s="310">
        <f t="shared" si="0"/>
        <v>0</v>
      </c>
      <c r="AA31" s="310">
        <f t="shared" si="0"/>
        <v>0</v>
      </c>
      <c r="AB31" s="310">
        <f t="shared" si="0"/>
        <v>0</v>
      </c>
      <c r="AC31" s="310">
        <f t="shared" si="0"/>
        <v>0</v>
      </c>
      <c r="AD31" s="310">
        <f t="shared" si="0"/>
        <v>0</v>
      </c>
      <c r="AE31" s="310">
        <f t="shared" si="0"/>
        <v>0</v>
      </c>
      <c r="AF31" s="310">
        <f t="shared" si="0"/>
        <v>0</v>
      </c>
      <c r="AG31" s="310">
        <f t="shared" si="0"/>
        <v>0</v>
      </c>
      <c r="AH31" s="310">
        <f t="shared" si="0"/>
        <v>0</v>
      </c>
      <c r="AI31" s="310">
        <f t="shared" si="0"/>
        <v>0</v>
      </c>
      <c r="AJ31" s="310">
        <f t="shared" si="0"/>
        <v>0</v>
      </c>
      <c r="AK31" s="310">
        <f t="shared" si="0"/>
        <v>0</v>
      </c>
      <c r="AL31" s="310">
        <f t="shared" si="0"/>
        <v>0</v>
      </c>
      <c r="AM31" s="310">
        <f t="shared" si="0"/>
        <v>0</v>
      </c>
      <c r="AN31" s="310">
        <f t="shared" si="0"/>
        <v>0</v>
      </c>
      <c r="AO31" s="310">
        <f t="shared" si="0"/>
        <v>0</v>
      </c>
      <c r="AP31" s="310">
        <f t="shared" si="0"/>
        <v>0</v>
      </c>
      <c r="AQ31" s="310">
        <f t="shared" si="0"/>
        <v>0</v>
      </c>
      <c r="AR31" s="310">
        <f t="shared" si="0"/>
        <v>0</v>
      </c>
      <c r="AS31" s="310">
        <f t="shared" si="0"/>
        <v>0</v>
      </c>
      <c r="AT31" s="310">
        <f t="shared" si="0"/>
        <v>0</v>
      </c>
      <c r="AU31" s="310">
        <f t="shared" si="0"/>
        <v>0</v>
      </c>
      <c r="AV31" s="310">
        <f t="shared" si="0"/>
        <v>0</v>
      </c>
      <c r="AW31" s="310">
        <f t="shared" si="0"/>
        <v>0</v>
      </c>
      <c r="AX31" s="310">
        <f t="shared" si="0"/>
        <v>0</v>
      </c>
      <c r="AY31" s="310">
        <f t="shared" si="0"/>
        <v>0</v>
      </c>
      <c r="AZ31" s="310">
        <f t="shared" si="0"/>
        <v>0</v>
      </c>
      <c r="BA31" s="310">
        <f t="shared" si="0"/>
        <v>0</v>
      </c>
      <c r="BB31" s="310">
        <f t="shared" si="0"/>
        <v>0</v>
      </c>
      <c r="BC31" s="310">
        <f t="shared" si="0"/>
        <v>0</v>
      </c>
      <c r="BD31" s="310">
        <f t="shared" si="0"/>
        <v>0</v>
      </c>
      <c r="BE31" s="310">
        <f t="shared" si="0"/>
        <v>0</v>
      </c>
      <c r="BF31" s="311">
        <f t="shared" si="0"/>
        <v>0</v>
      </c>
      <c r="BG31" s="312"/>
    </row>
    <row r="32" spans="1:59" ht="13.8" thickBot="1" x14ac:dyDescent="0.3">
      <c r="A32" s="313"/>
      <c r="B32" s="314"/>
      <c r="C32" s="314"/>
      <c r="D32" s="314"/>
      <c r="E32" s="314"/>
      <c r="F32" s="314"/>
      <c r="G32" s="305">
        <v>11</v>
      </c>
      <c r="H32" s="315"/>
      <c r="I32" s="316"/>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649"/>
      <c r="AO32" s="649"/>
      <c r="AP32" s="649"/>
      <c r="AQ32" s="649"/>
      <c r="AR32" s="649"/>
      <c r="AS32" s="649"/>
      <c r="AT32" s="649"/>
      <c r="AU32" s="649"/>
      <c r="AV32" s="649"/>
      <c r="AW32" s="649"/>
      <c r="AX32" s="649"/>
      <c r="AY32" s="649"/>
      <c r="AZ32" s="649"/>
      <c r="BA32" s="649"/>
      <c r="BB32" s="649"/>
      <c r="BC32" s="649"/>
      <c r="BD32" s="649"/>
      <c r="BE32" s="649"/>
      <c r="BF32" s="649"/>
      <c r="BG32" s="317"/>
    </row>
    <row r="33" spans="1:59" s="13" customFormat="1" ht="33.75" customHeight="1" thickBot="1" x14ac:dyDescent="0.3">
      <c r="A33" s="318"/>
      <c r="B33" s="319"/>
      <c r="C33" s="873" t="s">
        <v>477</v>
      </c>
      <c r="D33" s="874"/>
      <c r="E33" s="874"/>
      <c r="F33" s="875"/>
      <c r="G33" s="306">
        <v>12</v>
      </c>
      <c r="H33" s="652"/>
      <c r="I33" s="653" t="s">
        <v>483</v>
      </c>
      <c r="J33" s="648" t="s">
        <v>483</v>
      </c>
      <c r="K33" s="648" t="s">
        <v>483</v>
      </c>
      <c r="L33" s="648" t="s">
        <v>483</v>
      </c>
      <c r="M33" s="648" t="s">
        <v>483</v>
      </c>
      <c r="N33" s="648" t="s">
        <v>483</v>
      </c>
      <c r="O33" s="648" t="s">
        <v>483</v>
      </c>
      <c r="P33" s="648" t="s">
        <v>483</v>
      </c>
      <c r="Q33" s="648" t="s">
        <v>483</v>
      </c>
      <c r="R33" s="648" t="s">
        <v>483</v>
      </c>
      <c r="S33" s="648" t="s">
        <v>483</v>
      </c>
      <c r="T33" s="648" t="s">
        <v>483</v>
      </c>
      <c r="U33" s="648" t="s">
        <v>483</v>
      </c>
      <c r="V33" s="648" t="s">
        <v>483</v>
      </c>
      <c r="W33" s="648" t="s">
        <v>483</v>
      </c>
      <c r="X33" s="648" t="s">
        <v>483</v>
      </c>
      <c r="Y33" s="648" t="s">
        <v>483</v>
      </c>
      <c r="Z33" s="648" t="s">
        <v>483</v>
      </c>
      <c r="AA33" s="648" t="s">
        <v>483</v>
      </c>
      <c r="AB33" s="648" t="s">
        <v>483</v>
      </c>
      <c r="AC33" s="648" t="s">
        <v>483</v>
      </c>
      <c r="AD33" s="648" t="s">
        <v>483</v>
      </c>
      <c r="AE33" s="648" t="s">
        <v>483</v>
      </c>
      <c r="AF33" s="648" t="s">
        <v>483</v>
      </c>
      <c r="AG33" s="648" t="s">
        <v>483</v>
      </c>
      <c r="AH33" s="648" t="s">
        <v>483</v>
      </c>
      <c r="AI33" s="648" t="s">
        <v>483</v>
      </c>
      <c r="AJ33" s="648" t="s">
        <v>483</v>
      </c>
      <c r="AK33" s="648" t="s">
        <v>483</v>
      </c>
      <c r="AL33" s="648" t="s">
        <v>483</v>
      </c>
      <c r="AM33" s="648" t="s">
        <v>483</v>
      </c>
      <c r="AN33" s="648" t="s">
        <v>483</v>
      </c>
      <c r="AO33" s="648" t="s">
        <v>483</v>
      </c>
      <c r="AP33" s="648" t="s">
        <v>483</v>
      </c>
      <c r="AQ33" s="648" t="s">
        <v>483</v>
      </c>
      <c r="AR33" s="648" t="s">
        <v>483</v>
      </c>
      <c r="AS33" s="648" t="s">
        <v>483</v>
      </c>
      <c r="AT33" s="648" t="s">
        <v>483</v>
      </c>
      <c r="AU33" s="648" t="s">
        <v>483</v>
      </c>
      <c r="AV33" s="648" t="s">
        <v>483</v>
      </c>
      <c r="AW33" s="648" t="s">
        <v>483</v>
      </c>
      <c r="AX33" s="648" t="s">
        <v>483</v>
      </c>
      <c r="AY33" s="648" t="s">
        <v>483</v>
      </c>
      <c r="AZ33" s="648" t="s">
        <v>483</v>
      </c>
      <c r="BA33" s="648" t="s">
        <v>483</v>
      </c>
      <c r="BB33" s="648" t="s">
        <v>483</v>
      </c>
      <c r="BC33" s="648" t="s">
        <v>483</v>
      </c>
      <c r="BD33" s="648" t="s">
        <v>483</v>
      </c>
      <c r="BE33" s="648" t="s">
        <v>483</v>
      </c>
      <c r="BF33" s="650" t="s">
        <v>483</v>
      </c>
      <c r="BG33" s="321"/>
    </row>
    <row r="34" spans="1:59" ht="18" customHeight="1" x14ac:dyDescent="0.3">
      <c r="A34" s="322"/>
      <c r="B34" s="871" t="s">
        <v>49</v>
      </c>
      <c r="C34" s="871"/>
      <c r="D34" s="871"/>
      <c r="E34" s="871"/>
      <c r="F34" s="871"/>
      <c r="G34" s="305">
        <v>13</v>
      </c>
      <c r="H34" s="323"/>
      <c r="I34" s="647" t="str">
        <f>I22</f>
        <v>Employee1</v>
      </c>
      <c r="J34" s="647" t="str">
        <f t="shared" ref="J34:BF34" si="1">J22</f>
        <v>Employee2</v>
      </c>
      <c r="K34" s="647" t="str">
        <f t="shared" si="1"/>
        <v>Employee3</v>
      </c>
      <c r="L34" s="647" t="str">
        <f t="shared" si="1"/>
        <v>Employee4</v>
      </c>
      <c r="M34" s="647" t="str">
        <f t="shared" si="1"/>
        <v>Employee5</v>
      </c>
      <c r="N34" s="647" t="str">
        <f t="shared" si="1"/>
        <v>Employee6</v>
      </c>
      <c r="O34" s="647" t="str">
        <f t="shared" si="1"/>
        <v>Employee7</v>
      </c>
      <c r="P34" s="647" t="str">
        <f t="shared" si="1"/>
        <v>Employee8</v>
      </c>
      <c r="Q34" s="647" t="str">
        <f t="shared" si="1"/>
        <v>Employee9</v>
      </c>
      <c r="R34" s="647" t="str">
        <f t="shared" si="1"/>
        <v>Employee10</v>
      </c>
      <c r="S34" s="647" t="str">
        <f t="shared" si="1"/>
        <v>Employee11</v>
      </c>
      <c r="T34" s="647" t="str">
        <f t="shared" si="1"/>
        <v>Employee 12</v>
      </c>
      <c r="U34" s="647" t="str">
        <f t="shared" si="1"/>
        <v>Employee 13</v>
      </c>
      <c r="V34" s="647" t="str">
        <f t="shared" si="1"/>
        <v>Employee 14</v>
      </c>
      <c r="W34" s="647" t="str">
        <f t="shared" si="1"/>
        <v>Employee 15</v>
      </c>
      <c r="X34" s="647" t="str">
        <f t="shared" si="1"/>
        <v>Employee 16</v>
      </c>
      <c r="Y34" s="647" t="str">
        <f t="shared" si="1"/>
        <v>Employee 17</v>
      </c>
      <c r="Z34" s="647" t="str">
        <f t="shared" si="1"/>
        <v>Employee 18</v>
      </c>
      <c r="AA34" s="647" t="str">
        <f t="shared" si="1"/>
        <v>Employee 19</v>
      </c>
      <c r="AB34" s="647" t="str">
        <f t="shared" si="1"/>
        <v>Employee 20</v>
      </c>
      <c r="AC34" s="647" t="str">
        <f t="shared" si="1"/>
        <v>Employee 21</v>
      </c>
      <c r="AD34" s="647" t="str">
        <f t="shared" si="1"/>
        <v>Employee 22</v>
      </c>
      <c r="AE34" s="647" t="str">
        <f t="shared" si="1"/>
        <v>Employee 23</v>
      </c>
      <c r="AF34" s="647" t="str">
        <f t="shared" si="1"/>
        <v>Employee 24</v>
      </c>
      <c r="AG34" s="647" t="str">
        <f t="shared" si="1"/>
        <v>Employee 25</v>
      </c>
      <c r="AH34" s="647" t="str">
        <f t="shared" si="1"/>
        <v>Employee 26</v>
      </c>
      <c r="AI34" s="647" t="str">
        <f t="shared" si="1"/>
        <v>Employee 27</v>
      </c>
      <c r="AJ34" s="647" t="str">
        <f t="shared" si="1"/>
        <v>Employee 28</v>
      </c>
      <c r="AK34" s="647" t="str">
        <f t="shared" si="1"/>
        <v>Employee 29</v>
      </c>
      <c r="AL34" s="647" t="str">
        <f t="shared" si="1"/>
        <v>Employee 30</v>
      </c>
      <c r="AM34" s="647" t="str">
        <f t="shared" si="1"/>
        <v>Employee 31</v>
      </c>
      <c r="AN34" s="647" t="str">
        <f t="shared" si="1"/>
        <v>Employee 32</v>
      </c>
      <c r="AO34" s="647" t="str">
        <f t="shared" si="1"/>
        <v>Employee 33</v>
      </c>
      <c r="AP34" s="647" t="str">
        <f t="shared" si="1"/>
        <v>Employee 34</v>
      </c>
      <c r="AQ34" s="647" t="str">
        <f t="shared" si="1"/>
        <v>Employee 35</v>
      </c>
      <c r="AR34" s="647" t="str">
        <f t="shared" si="1"/>
        <v>Employee 36</v>
      </c>
      <c r="AS34" s="647" t="str">
        <f t="shared" si="1"/>
        <v>Employee 37</v>
      </c>
      <c r="AT34" s="647" t="str">
        <f t="shared" si="1"/>
        <v>Employee 38</v>
      </c>
      <c r="AU34" s="647" t="str">
        <f t="shared" si="1"/>
        <v>Employee 39</v>
      </c>
      <c r="AV34" s="647" t="str">
        <f t="shared" si="1"/>
        <v>Employee 40</v>
      </c>
      <c r="AW34" s="647" t="str">
        <f t="shared" si="1"/>
        <v>Employee 41</v>
      </c>
      <c r="AX34" s="647" t="str">
        <f t="shared" si="1"/>
        <v>Employee 42</v>
      </c>
      <c r="AY34" s="647" t="str">
        <f t="shared" si="1"/>
        <v>Employee 43</v>
      </c>
      <c r="AZ34" s="647" t="str">
        <f t="shared" si="1"/>
        <v>Employee 44</v>
      </c>
      <c r="BA34" s="647" t="str">
        <f t="shared" si="1"/>
        <v>Employee 45</v>
      </c>
      <c r="BB34" s="647" t="str">
        <f t="shared" si="1"/>
        <v>Employee 46</v>
      </c>
      <c r="BC34" s="647" t="str">
        <f t="shared" si="1"/>
        <v>Employee 47</v>
      </c>
      <c r="BD34" s="647" t="str">
        <f t="shared" si="1"/>
        <v>Employee 48</v>
      </c>
      <c r="BE34" s="647" t="str">
        <f t="shared" si="1"/>
        <v>Employee 49</v>
      </c>
      <c r="BF34" s="655" t="str">
        <f t="shared" si="1"/>
        <v>Employee 50</v>
      </c>
    </row>
    <row r="35" spans="1:59" ht="12.75" customHeight="1" x14ac:dyDescent="0.25">
      <c r="A35" s="889" t="s">
        <v>411</v>
      </c>
      <c r="B35" s="859" t="s">
        <v>537</v>
      </c>
      <c r="C35" s="860"/>
      <c r="D35" s="879" t="str">
        <f t="shared" ref="D35:D45" si="2">J9</f>
        <v>General Office Administration</v>
      </c>
      <c r="E35" s="879" t="s">
        <v>220</v>
      </c>
      <c r="F35" s="879"/>
      <c r="G35" s="306">
        <v>14</v>
      </c>
      <c r="H35" s="324"/>
      <c r="I35" s="603"/>
      <c r="J35" s="603"/>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2"/>
    </row>
    <row r="36" spans="1:59" x14ac:dyDescent="0.25">
      <c r="A36" s="889"/>
      <c r="B36" s="861"/>
      <c r="C36" s="861"/>
      <c r="D36" s="863" t="str">
        <f t="shared" si="2"/>
        <v>Department 1 Name</v>
      </c>
      <c r="E36" s="863"/>
      <c r="F36" s="863"/>
      <c r="G36" s="305">
        <v>15</v>
      </c>
      <c r="H36" s="306"/>
      <c r="I36" s="578"/>
      <c r="J36" s="578"/>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4"/>
    </row>
    <row r="37" spans="1:59" x14ac:dyDescent="0.25">
      <c r="A37" s="889"/>
      <c r="B37" s="861"/>
      <c r="C37" s="861"/>
      <c r="D37" s="863" t="str">
        <f t="shared" si="2"/>
        <v>Department 2 Name</v>
      </c>
      <c r="E37" s="863" t="e">
        <f>#REF!</f>
        <v>#REF!</v>
      </c>
      <c r="F37" s="863"/>
      <c r="G37" s="306">
        <v>16</v>
      </c>
      <c r="H37" s="306"/>
      <c r="I37" s="578"/>
      <c r="J37" s="578"/>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4"/>
    </row>
    <row r="38" spans="1:59" x14ac:dyDescent="0.25">
      <c r="A38" s="889"/>
      <c r="B38" s="861"/>
      <c r="C38" s="861"/>
      <c r="D38" s="863" t="str">
        <f t="shared" si="2"/>
        <v>Department 3 Name</v>
      </c>
      <c r="E38" s="863" t="e">
        <f>#REF!</f>
        <v>#REF!</v>
      </c>
      <c r="F38" s="863"/>
      <c r="G38" s="305">
        <v>17</v>
      </c>
      <c r="H38" s="306"/>
      <c r="I38" s="578"/>
      <c r="J38" s="578"/>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4"/>
    </row>
    <row r="39" spans="1:59" x14ac:dyDescent="0.25">
      <c r="A39" s="889"/>
      <c r="B39" s="861"/>
      <c r="C39" s="861"/>
      <c r="D39" s="863" t="str">
        <f t="shared" si="2"/>
        <v>Department 4 Name</v>
      </c>
      <c r="E39" s="863" t="e">
        <f>#REF!</f>
        <v>#REF!</v>
      </c>
      <c r="F39" s="863"/>
      <c r="G39" s="306">
        <v>18</v>
      </c>
      <c r="H39" s="306"/>
      <c r="I39" s="578"/>
      <c r="J39" s="578"/>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c r="BF39" s="374"/>
    </row>
    <row r="40" spans="1:59" x14ac:dyDescent="0.25">
      <c r="A40" s="889"/>
      <c r="B40" s="861"/>
      <c r="C40" s="861"/>
      <c r="D40" s="863" t="str">
        <f t="shared" si="2"/>
        <v>Department 5 Name</v>
      </c>
      <c r="E40" s="863" t="e">
        <f>#REF!</f>
        <v>#REF!</v>
      </c>
      <c r="F40" s="863"/>
      <c r="G40" s="305">
        <v>19</v>
      </c>
      <c r="H40" s="306"/>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4"/>
    </row>
    <row r="41" spans="1:59" x14ac:dyDescent="0.25">
      <c r="A41" s="889"/>
      <c r="B41" s="861"/>
      <c r="C41" s="861"/>
      <c r="D41" s="863" t="str">
        <f t="shared" si="2"/>
        <v>Department 6 Name</v>
      </c>
      <c r="E41" s="863" t="e">
        <f>#REF!</f>
        <v>#REF!</v>
      </c>
      <c r="F41" s="863"/>
      <c r="G41" s="306">
        <v>20</v>
      </c>
      <c r="H41" s="306"/>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4"/>
    </row>
    <row r="42" spans="1:59" x14ac:dyDescent="0.25">
      <c r="A42" s="889"/>
      <c r="B42" s="861"/>
      <c r="C42" s="861"/>
      <c r="D42" s="863" t="str">
        <f t="shared" si="2"/>
        <v>Department 7 Name</v>
      </c>
      <c r="E42" s="863" t="e">
        <f>#REF!</f>
        <v>#REF!</v>
      </c>
      <c r="F42" s="863"/>
      <c r="G42" s="305">
        <v>21</v>
      </c>
      <c r="H42" s="306"/>
      <c r="I42" s="373"/>
      <c r="J42" s="373"/>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4"/>
    </row>
    <row r="43" spans="1:59" x14ac:dyDescent="0.25">
      <c r="A43" s="889"/>
      <c r="B43" s="861"/>
      <c r="C43" s="861"/>
      <c r="D43" s="863" t="str">
        <f t="shared" si="2"/>
        <v>Department 8 Name</v>
      </c>
      <c r="E43" s="863" t="e">
        <f>#REF!</f>
        <v>#REF!</v>
      </c>
      <c r="F43" s="863"/>
      <c r="G43" s="306">
        <v>22</v>
      </c>
      <c r="H43" s="306"/>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4"/>
    </row>
    <row r="44" spans="1:59" x14ac:dyDescent="0.25">
      <c r="A44" s="889"/>
      <c r="B44" s="861"/>
      <c r="C44" s="861"/>
      <c r="D44" s="863" t="str">
        <f t="shared" si="2"/>
        <v>Department 9 Name</v>
      </c>
      <c r="E44" s="863" t="e">
        <f>#REF!</f>
        <v>#REF!</v>
      </c>
      <c r="F44" s="863"/>
      <c r="G44" s="305">
        <v>23</v>
      </c>
      <c r="H44" s="306"/>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c r="BF44" s="374"/>
    </row>
    <row r="45" spans="1:59" ht="12.75" customHeight="1" x14ac:dyDescent="0.25">
      <c r="A45" s="889"/>
      <c r="B45" s="862"/>
      <c r="C45" s="862"/>
      <c r="D45" s="872" t="str">
        <f t="shared" si="2"/>
        <v>Department 10 Name</v>
      </c>
      <c r="E45" s="872" t="e">
        <f>#REF!</f>
        <v>#REF!</v>
      </c>
      <c r="F45" s="872"/>
      <c r="G45" s="306">
        <v>24</v>
      </c>
      <c r="H45" s="32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75"/>
      <c r="AI45" s="375"/>
      <c r="AJ45" s="375"/>
      <c r="AK45" s="375"/>
      <c r="AL45" s="375"/>
      <c r="AM45" s="375"/>
      <c r="AN45" s="375"/>
      <c r="AO45" s="375"/>
      <c r="AP45" s="375"/>
      <c r="AQ45" s="375"/>
      <c r="AR45" s="375"/>
      <c r="AS45" s="375"/>
      <c r="AT45" s="375"/>
      <c r="AU45" s="375"/>
      <c r="AV45" s="375"/>
      <c r="AW45" s="375"/>
      <c r="AX45" s="375"/>
      <c r="AY45" s="375"/>
      <c r="AZ45" s="375"/>
      <c r="BA45" s="375"/>
      <c r="BB45" s="375"/>
      <c r="BC45" s="375"/>
      <c r="BD45" s="375"/>
      <c r="BE45" s="375"/>
      <c r="BF45" s="376"/>
    </row>
    <row r="46" spans="1:59" ht="18" customHeight="1" x14ac:dyDescent="0.3">
      <c r="A46" s="326"/>
      <c r="B46" s="868" t="s">
        <v>50</v>
      </c>
      <c r="C46" s="869"/>
      <c r="D46" s="869"/>
      <c r="E46" s="869"/>
      <c r="F46" s="869"/>
      <c r="G46" s="305">
        <v>25</v>
      </c>
      <c r="H46" s="327"/>
      <c r="I46" s="808" t="str">
        <f>I22</f>
        <v>Employee1</v>
      </c>
      <c r="J46" s="654" t="str">
        <f t="shared" ref="J46:BF46" si="3">J22</f>
        <v>Employee2</v>
      </c>
      <c r="K46" s="654" t="str">
        <f t="shared" si="3"/>
        <v>Employee3</v>
      </c>
      <c r="L46" s="654" t="str">
        <f t="shared" si="3"/>
        <v>Employee4</v>
      </c>
      <c r="M46" s="654" t="str">
        <f t="shared" si="3"/>
        <v>Employee5</v>
      </c>
      <c r="N46" s="654" t="str">
        <f t="shared" si="3"/>
        <v>Employee6</v>
      </c>
      <c r="O46" s="654" t="str">
        <f t="shared" si="3"/>
        <v>Employee7</v>
      </c>
      <c r="P46" s="654" t="str">
        <f t="shared" si="3"/>
        <v>Employee8</v>
      </c>
      <c r="Q46" s="654" t="str">
        <f t="shared" si="3"/>
        <v>Employee9</v>
      </c>
      <c r="R46" s="654" t="str">
        <f t="shared" si="3"/>
        <v>Employee10</v>
      </c>
      <c r="S46" s="654" t="str">
        <f t="shared" si="3"/>
        <v>Employee11</v>
      </c>
      <c r="T46" s="654" t="str">
        <f t="shared" si="3"/>
        <v>Employee 12</v>
      </c>
      <c r="U46" s="654" t="str">
        <f t="shared" si="3"/>
        <v>Employee 13</v>
      </c>
      <c r="V46" s="654" t="str">
        <f t="shared" si="3"/>
        <v>Employee 14</v>
      </c>
      <c r="W46" s="654" t="str">
        <f t="shared" si="3"/>
        <v>Employee 15</v>
      </c>
      <c r="X46" s="654" t="str">
        <f t="shared" si="3"/>
        <v>Employee 16</v>
      </c>
      <c r="Y46" s="654" t="str">
        <f t="shared" si="3"/>
        <v>Employee 17</v>
      </c>
      <c r="Z46" s="654" t="str">
        <f t="shared" si="3"/>
        <v>Employee 18</v>
      </c>
      <c r="AA46" s="654" t="str">
        <f t="shared" si="3"/>
        <v>Employee 19</v>
      </c>
      <c r="AB46" s="654" t="str">
        <f t="shared" si="3"/>
        <v>Employee 20</v>
      </c>
      <c r="AC46" s="654" t="str">
        <f t="shared" si="3"/>
        <v>Employee 21</v>
      </c>
      <c r="AD46" s="654" t="str">
        <f t="shared" si="3"/>
        <v>Employee 22</v>
      </c>
      <c r="AE46" s="654" t="str">
        <f t="shared" si="3"/>
        <v>Employee 23</v>
      </c>
      <c r="AF46" s="654" t="str">
        <f t="shared" si="3"/>
        <v>Employee 24</v>
      </c>
      <c r="AG46" s="654" t="str">
        <f t="shared" si="3"/>
        <v>Employee 25</v>
      </c>
      <c r="AH46" s="654" t="str">
        <f t="shared" si="3"/>
        <v>Employee 26</v>
      </c>
      <c r="AI46" s="654" t="str">
        <f t="shared" si="3"/>
        <v>Employee 27</v>
      </c>
      <c r="AJ46" s="654" t="str">
        <f t="shared" si="3"/>
        <v>Employee 28</v>
      </c>
      <c r="AK46" s="654" t="str">
        <f t="shared" si="3"/>
        <v>Employee 29</v>
      </c>
      <c r="AL46" s="654" t="str">
        <f t="shared" si="3"/>
        <v>Employee 30</v>
      </c>
      <c r="AM46" s="654" t="str">
        <f t="shared" si="3"/>
        <v>Employee 31</v>
      </c>
      <c r="AN46" s="654" t="str">
        <f t="shared" si="3"/>
        <v>Employee 32</v>
      </c>
      <c r="AO46" s="654" t="str">
        <f t="shared" si="3"/>
        <v>Employee 33</v>
      </c>
      <c r="AP46" s="654" t="str">
        <f t="shared" si="3"/>
        <v>Employee 34</v>
      </c>
      <c r="AQ46" s="654" t="str">
        <f t="shared" si="3"/>
        <v>Employee 35</v>
      </c>
      <c r="AR46" s="654" t="str">
        <f t="shared" si="3"/>
        <v>Employee 36</v>
      </c>
      <c r="AS46" s="654" t="str">
        <f t="shared" si="3"/>
        <v>Employee 37</v>
      </c>
      <c r="AT46" s="654" t="str">
        <f t="shared" si="3"/>
        <v>Employee 38</v>
      </c>
      <c r="AU46" s="654" t="str">
        <f t="shared" si="3"/>
        <v>Employee 39</v>
      </c>
      <c r="AV46" s="654" t="str">
        <f t="shared" si="3"/>
        <v>Employee 40</v>
      </c>
      <c r="AW46" s="654" t="str">
        <f t="shared" si="3"/>
        <v>Employee 41</v>
      </c>
      <c r="AX46" s="654" t="str">
        <f t="shared" si="3"/>
        <v>Employee 42</v>
      </c>
      <c r="AY46" s="654" t="str">
        <f t="shared" si="3"/>
        <v>Employee 43</v>
      </c>
      <c r="AZ46" s="654" t="str">
        <f t="shared" si="3"/>
        <v>Employee 44</v>
      </c>
      <c r="BA46" s="654" t="str">
        <f t="shared" si="3"/>
        <v>Employee 45</v>
      </c>
      <c r="BB46" s="654" t="str">
        <f t="shared" si="3"/>
        <v>Employee 46</v>
      </c>
      <c r="BC46" s="654" t="str">
        <f t="shared" si="3"/>
        <v>Employee 47</v>
      </c>
      <c r="BD46" s="654" t="str">
        <f t="shared" si="3"/>
        <v>Employee 48</v>
      </c>
      <c r="BE46" s="654" t="str">
        <f t="shared" si="3"/>
        <v>Employee 49</v>
      </c>
      <c r="BF46" s="656" t="str">
        <f t="shared" si="3"/>
        <v>Employee 50</v>
      </c>
      <c r="BG46"/>
    </row>
    <row r="47" spans="1:59" ht="12.75" customHeight="1" x14ac:dyDescent="0.25">
      <c r="A47" s="880" t="s">
        <v>412</v>
      </c>
      <c r="B47" s="859" t="s">
        <v>538</v>
      </c>
      <c r="C47" s="860"/>
      <c r="D47" s="879" t="s">
        <v>536</v>
      </c>
      <c r="E47" s="879" t="s">
        <v>221</v>
      </c>
      <c r="F47" s="879"/>
      <c r="G47" s="306">
        <v>26</v>
      </c>
      <c r="H47" s="305"/>
      <c r="I47" s="371"/>
      <c r="J47" s="603"/>
      <c r="K47" s="603"/>
      <c r="L47" s="603"/>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2"/>
    </row>
    <row r="48" spans="1:59" ht="12.75" customHeight="1" x14ac:dyDescent="0.25">
      <c r="A48" s="881"/>
      <c r="B48" s="861"/>
      <c r="C48" s="861"/>
      <c r="D48" s="863" t="str">
        <f t="shared" ref="D48:D57" si="4">J10</f>
        <v>Department 1 Name</v>
      </c>
      <c r="E48" s="863"/>
      <c r="F48" s="863"/>
      <c r="G48" s="305">
        <v>27</v>
      </c>
      <c r="H48" s="306"/>
      <c r="I48" s="373"/>
      <c r="J48" s="578"/>
      <c r="K48" s="578"/>
      <c r="L48" s="578"/>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4"/>
    </row>
    <row r="49" spans="1:59" x14ac:dyDescent="0.25">
      <c r="A49" s="881"/>
      <c r="B49" s="861"/>
      <c r="C49" s="861"/>
      <c r="D49" s="863" t="str">
        <f t="shared" si="4"/>
        <v>Department 2 Name</v>
      </c>
      <c r="E49" s="863" t="e">
        <f>#REF!</f>
        <v>#REF!</v>
      </c>
      <c r="F49" s="863"/>
      <c r="G49" s="306">
        <v>28</v>
      </c>
      <c r="H49" s="306"/>
      <c r="I49" s="373"/>
      <c r="J49" s="578"/>
      <c r="K49" s="578"/>
      <c r="L49" s="578"/>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4"/>
    </row>
    <row r="50" spans="1:59" x14ac:dyDescent="0.25">
      <c r="A50" s="881"/>
      <c r="B50" s="861"/>
      <c r="C50" s="861"/>
      <c r="D50" s="865" t="str">
        <f t="shared" si="4"/>
        <v>Department 3 Name</v>
      </c>
      <c r="E50" s="863" t="e">
        <f>#REF!</f>
        <v>#REF!</v>
      </c>
      <c r="F50" s="863"/>
      <c r="G50" s="305">
        <v>29</v>
      </c>
      <c r="H50" s="306"/>
      <c r="I50" s="373"/>
      <c r="J50" s="578"/>
      <c r="K50" s="578"/>
      <c r="L50" s="578"/>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c r="BF50" s="374"/>
    </row>
    <row r="51" spans="1:59" x14ac:dyDescent="0.25">
      <c r="A51" s="881"/>
      <c r="B51" s="861"/>
      <c r="C51" s="861"/>
      <c r="D51" s="865" t="str">
        <f t="shared" si="4"/>
        <v>Department 4 Name</v>
      </c>
      <c r="E51" s="863" t="e">
        <f>#REF!</f>
        <v>#REF!</v>
      </c>
      <c r="F51" s="863"/>
      <c r="G51" s="306">
        <v>30</v>
      </c>
      <c r="H51" s="306"/>
      <c r="I51" s="373"/>
      <c r="J51" s="578"/>
      <c r="K51" s="578"/>
      <c r="L51" s="578"/>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4"/>
    </row>
    <row r="52" spans="1:59" x14ac:dyDescent="0.25">
      <c r="A52" s="881"/>
      <c r="B52" s="861"/>
      <c r="C52" s="861"/>
      <c r="D52" s="865" t="str">
        <f t="shared" si="4"/>
        <v>Department 5 Name</v>
      </c>
      <c r="E52" s="863" t="e">
        <f>#REF!</f>
        <v>#REF!</v>
      </c>
      <c r="F52" s="863"/>
      <c r="G52" s="305">
        <v>31</v>
      </c>
      <c r="H52" s="306"/>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c r="BF52" s="374"/>
    </row>
    <row r="53" spans="1:59" x14ac:dyDescent="0.25">
      <c r="A53" s="881"/>
      <c r="B53" s="861"/>
      <c r="C53" s="861"/>
      <c r="D53" s="865" t="str">
        <f t="shared" si="4"/>
        <v>Department 6 Name</v>
      </c>
      <c r="E53" s="863" t="e">
        <f>#REF!</f>
        <v>#REF!</v>
      </c>
      <c r="F53" s="863"/>
      <c r="G53" s="306">
        <v>32</v>
      </c>
      <c r="H53" s="306"/>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c r="BF53" s="374"/>
    </row>
    <row r="54" spans="1:59" x14ac:dyDescent="0.25">
      <c r="A54" s="881"/>
      <c r="B54" s="861"/>
      <c r="C54" s="861"/>
      <c r="D54" s="865" t="str">
        <f t="shared" si="4"/>
        <v>Department 7 Name</v>
      </c>
      <c r="E54" s="863" t="e">
        <f>#REF!</f>
        <v>#REF!</v>
      </c>
      <c r="F54" s="863"/>
      <c r="G54" s="305">
        <v>33</v>
      </c>
      <c r="H54" s="306"/>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c r="BF54" s="374"/>
    </row>
    <row r="55" spans="1:59" x14ac:dyDescent="0.25">
      <c r="A55" s="881"/>
      <c r="B55" s="861"/>
      <c r="C55" s="861"/>
      <c r="D55" s="865" t="str">
        <f t="shared" si="4"/>
        <v>Department 8 Name</v>
      </c>
      <c r="E55" s="863" t="e">
        <f>#REF!</f>
        <v>#REF!</v>
      </c>
      <c r="F55" s="863"/>
      <c r="G55" s="306">
        <v>34</v>
      </c>
      <c r="H55" s="306"/>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4"/>
    </row>
    <row r="56" spans="1:59" x14ac:dyDescent="0.25">
      <c r="A56" s="881"/>
      <c r="B56" s="861"/>
      <c r="C56" s="861"/>
      <c r="D56" s="865" t="str">
        <f t="shared" si="4"/>
        <v>Department 9 Name</v>
      </c>
      <c r="E56" s="863" t="e">
        <f>#REF!</f>
        <v>#REF!</v>
      </c>
      <c r="F56" s="863"/>
      <c r="G56" s="305">
        <v>35</v>
      </c>
      <c r="H56" s="306"/>
      <c r="I56" s="373"/>
      <c r="J56" s="373"/>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c r="BE56" s="373"/>
      <c r="BF56" s="374"/>
    </row>
    <row r="57" spans="1:59" ht="12.75" customHeight="1" x14ac:dyDescent="0.25">
      <c r="A57" s="882"/>
      <c r="B57" s="862"/>
      <c r="C57" s="862"/>
      <c r="D57" s="903" t="str">
        <f t="shared" si="4"/>
        <v>Department 10 Name</v>
      </c>
      <c r="E57" s="872" t="e">
        <f>#REF!</f>
        <v>#REF!</v>
      </c>
      <c r="F57" s="872"/>
      <c r="G57" s="306">
        <v>36</v>
      </c>
      <c r="H57" s="32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75"/>
      <c r="BC57" s="375"/>
      <c r="BD57" s="375"/>
      <c r="BE57" s="375"/>
      <c r="BF57" s="376"/>
    </row>
    <row r="58" spans="1:59" ht="18.75" customHeight="1" thickBot="1" x14ac:dyDescent="0.3">
      <c r="A58" s="328"/>
      <c r="B58" s="866" t="s">
        <v>153</v>
      </c>
      <c r="C58" s="867"/>
      <c r="D58" s="867"/>
      <c r="E58" s="867"/>
      <c r="F58" s="867"/>
      <c r="G58" s="305">
        <v>37</v>
      </c>
      <c r="H58" s="329"/>
      <c r="I58" s="330">
        <f>SUM(I35:I45)+SUM(I47:I57)</f>
        <v>0</v>
      </c>
      <c r="J58" s="330">
        <f t="shared" ref="J58:BF58" si="5">SUM(J35:J45)+SUM(J47:J57)</f>
        <v>0</v>
      </c>
      <c r="K58" s="330">
        <f t="shared" si="5"/>
        <v>0</v>
      </c>
      <c r="L58" s="330">
        <f t="shared" si="5"/>
        <v>0</v>
      </c>
      <c r="M58" s="330">
        <f t="shared" si="5"/>
        <v>0</v>
      </c>
      <c r="N58" s="330">
        <f t="shared" si="5"/>
        <v>0</v>
      </c>
      <c r="O58" s="330">
        <f t="shared" si="5"/>
        <v>0</v>
      </c>
      <c r="P58" s="330">
        <f t="shared" si="5"/>
        <v>0</v>
      </c>
      <c r="Q58" s="330">
        <f t="shared" si="5"/>
        <v>0</v>
      </c>
      <c r="R58" s="330">
        <f t="shared" si="5"/>
        <v>0</v>
      </c>
      <c r="S58" s="330">
        <f t="shared" si="5"/>
        <v>0</v>
      </c>
      <c r="T58" s="330">
        <f t="shared" si="5"/>
        <v>0</v>
      </c>
      <c r="U58" s="330">
        <f t="shared" si="5"/>
        <v>0</v>
      </c>
      <c r="V58" s="330">
        <f t="shared" si="5"/>
        <v>0</v>
      </c>
      <c r="W58" s="330">
        <f t="shared" si="5"/>
        <v>0</v>
      </c>
      <c r="X58" s="330">
        <f t="shared" si="5"/>
        <v>0</v>
      </c>
      <c r="Y58" s="330">
        <f t="shared" si="5"/>
        <v>0</v>
      </c>
      <c r="Z58" s="330">
        <f t="shared" si="5"/>
        <v>0</v>
      </c>
      <c r="AA58" s="330">
        <f t="shared" si="5"/>
        <v>0</v>
      </c>
      <c r="AB58" s="330">
        <f t="shared" si="5"/>
        <v>0</v>
      </c>
      <c r="AC58" s="330">
        <f t="shared" si="5"/>
        <v>0</v>
      </c>
      <c r="AD58" s="330">
        <f t="shared" si="5"/>
        <v>0</v>
      </c>
      <c r="AE58" s="330">
        <f t="shared" si="5"/>
        <v>0</v>
      </c>
      <c r="AF58" s="330">
        <f t="shared" si="5"/>
        <v>0</v>
      </c>
      <c r="AG58" s="330">
        <f t="shared" si="5"/>
        <v>0</v>
      </c>
      <c r="AH58" s="330">
        <f t="shared" si="5"/>
        <v>0</v>
      </c>
      <c r="AI58" s="330">
        <f t="shared" si="5"/>
        <v>0</v>
      </c>
      <c r="AJ58" s="330">
        <f t="shared" si="5"/>
        <v>0</v>
      </c>
      <c r="AK58" s="330">
        <f t="shared" si="5"/>
        <v>0</v>
      </c>
      <c r="AL58" s="330">
        <f t="shared" si="5"/>
        <v>0</v>
      </c>
      <c r="AM58" s="330">
        <f t="shared" si="5"/>
        <v>0</v>
      </c>
      <c r="AN58" s="330">
        <f t="shared" si="5"/>
        <v>0</v>
      </c>
      <c r="AO58" s="330">
        <f t="shared" si="5"/>
        <v>0</v>
      </c>
      <c r="AP58" s="330">
        <f t="shared" si="5"/>
        <v>0</v>
      </c>
      <c r="AQ58" s="330">
        <f t="shared" si="5"/>
        <v>0</v>
      </c>
      <c r="AR58" s="330">
        <f t="shared" si="5"/>
        <v>0</v>
      </c>
      <c r="AS58" s="330">
        <f t="shared" si="5"/>
        <v>0</v>
      </c>
      <c r="AT58" s="330">
        <f t="shared" si="5"/>
        <v>0</v>
      </c>
      <c r="AU58" s="330">
        <f t="shared" si="5"/>
        <v>0</v>
      </c>
      <c r="AV58" s="330">
        <f t="shared" si="5"/>
        <v>0</v>
      </c>
      <c r="AW58" s="330">
        <f t="shared" si="5"/>
        <v>0</v>
      </c>
      <c r="AX58" s="330">
        <f t="shared" si="5"/>
        <v>0</v>
      </c>
      <c r="AY58" s="330">
        <f t="shared" si="5"/>
        <v>0</v>
      </c>
      <c r="AZ58" s="330">
        <f t="shared" si="5"/>
        <v>0</v>
      </c>
      <c r="BA58" s="330">
        <f t="shared" si="5"/>
        <v>0</v>
      </c>
      <c r="BB58" s="330">
        <f t="shared" si="5"/>
        <v>0</v>
      </c>
      <c r="BC58" s="330">
        <f t="shared" si="5"/>
        <v>0</v>
      </c>
      <c r="BD58" s="330">
        <f t="shared" si="5"/>
        <v>0</v>
      </c>
      <c r="BE58" s="330">
        <f t="shared" si="5"/>
        <v>0</v>
      </c>
      <c r="BF58" s="331">
        <f t="shared" si="5"/>
        <v>0</v>
      </c>
    </row>
    <row r="59" spans="1:59" ht="15.75" customHeight="1" thickBot="1" x14ac:dyDescent="0.3">
      <c r="A59" s="308"/>
      <c r="B59" s="900" t="s">
        <v>152</v>
      </c>
      <c r="C59" s="901"/>
      <c r="D59" s="901"/>
      <c r="E59" s="901"/>
      <c r="F59" s="901"/>
      <c r="G59" s="306">
        <v>38</v>
      </c>
      <c r="H59" s="332"/>
      <c r="I59" s="333">
        <f>1-SUM(I35:I57)</f>
        <v>1</v>
      </c>
      <c r="J59" s="334">
        <f t="shared" ref="J59:BF59" si="6">1-SUM(J35:J57)</f>
        <v>1</v>
      </c>
      <c r="K59" s="334">
        <f t="shared" si="6"/>
        <v>1</v>
      </c>
      <c r="L59" s="334">
        <f t="shared" si="6"/>
        <v>1</v>
      </c>
      <c r="M59" s="334">
        <f t="shared" si="6"/>
        <v>1</v>
      </c>
      <c r="N59" s="334">
        <f t="shared" si="6"/>
        <v>1</v>
      </c>
      <c r="O59" s="334">
        <f t="shared" si="6"/>
        <v>1</v>
      </c>
      <c r="P59" s="334">
        <f t="shared" si="6"/>
        <v>1</v>
      </c>
      <c r="Q59" s="334">
        <f t="shared" si="6"/>
        <v>1</v>
      </c>
      <c r="R59" s="334">
        <f t="shared" si="6"/>
        <v>1</v>
      </c>
      <c r="S59" s="334">
        <f t="shared" si="6"/>
        <v>1</v>
      </c>
      <c r="T59" s="334">
        <f t="shared" si="6"/>
        <v>1</v>
      </c>
      <c r="U59" s="334">
        <f t="shared" si="6"/>
        <v>1</v>
      </c>
      <c r="V59" s="334">
        <f t="shared" si="6"/>
        <v>1</v>
      </c>
      <c r="W59" s="334">
        <f t="shared" si="6"/>
        <v>1</v>
      </c>
      <c r="X59" s="334">
        <f t="shared" si="6"/>
        <v>1</v>
      </c>
      <c r="Y59" s="334">
        <f t="shared" si="6"/>
        <v>1</v>
      </c>
      <c r="Z59" s="334">
        <f t="shared" si="6"/>
        <v>1</v>
      </c>
      <c r="AA59" s="334">
        <f t="shared" si="6"/>
        <v>1</v>
      </c>
      <c r="AB59" s="334">
        <f t="shared" si="6"/>
        <v>1</v>
      </c>
      <c r="AC59" s="334">
        <f t="shared" si="6"/>
        <v>1</v>
      </c>
      <c r="AD59" s="334">
        <f t="shared" si="6"/>
        <v>1</v>
      </c>
      <c r="AE59" s="334">
        <f t="shared" si="6"/>
        <v>1</v>
      </c>
      <c r="AF59" s="334">
        <f t="shared" si="6"/>
        <v>1</v>
      </c>
      <c r="AG59" s="334">
        <f t="shared" si="6"/>
        <v>1</v>
      </c>
      <c r="AH59" s="334">
        <f t="shared" si="6"/>
        <v>1</v>
      </c>
      <c r="AI59" s="334">
        <f t="shared" si="6"/>
        <v>1</v>
      </c>
      <c r="AJ59" s="334">
        <f t="shared" si="6"/>
        <v>1</v>
      </c>
      <c r="AK59" s="334">
        <f t="shared" si="6"/>
        <v>1</v>
      </c>
      <c r="AL59" s="334">
        <f t="shared" si="6"/>
        <v>1</v>
      </c>
      <c r="AM59" s="334">
        <f t="shared" si="6"/>
        <v>1</v>
      </c>
      <c r="AN59" s="334">
        <f t="shared" si="6"/>
        <v>1</v>
      </c>
      <c r="AO59" s="334">
        <f t="shared" si="6"/>
        <v>1</v>
      </c>
      <c r="AP59" s="334">
        <f t="shared" si="6"/>
        <v>1</v>
      </c>
      <c r="AQ59" s="334">
        <f t="shared" si="6"/>
        <v>1</v>
      </c>
      <c r="AR59" s="334">
        <f t="shared" si="6"/>
        <v>1</v>
      </c>
      <c r="AS59" s="334">
        <f t="shared" si="6"/>
        <v>1</v>
      </c>
      <c r="AT59" s="334">
        <f t="shared" si="6"/>
        <v>1</v>
      </c>
      <c r="AU59" s="334">
        <f t="shared" si="6"/>
        <v>1</v>
      </c>
      <c r="AV59" s="334">
        <f t="shared" si="6"/>
        <v>1</v>
      </c>
      <c r="AW59" s="334">
        <f t="shared" si="6"/>
        <v>1</v>
      </c>
      <c r="AX59" s="334">
        <f t="shared" si="6"/>
        <v>1</v>
      </c>
      <c r="AY59" s="334">
        <f t="shared" si="6"/>
        <v>1</v>
      </c>
      <c r="AZ59" s="334">
        <f t="shared" si="6"/>
        <v>1</v>
      </c>
      <c r="BA59" s="334">
        <f t="shared" si="6"/>
        <v>1</v>
      </c>
      <c r="BB59" s="334">
        <f t="shared" si="6"/>
        <v>1</v>
      </c>
      <c r="BC59" s="334">
        <f t="shared" si="6"/>
        <v>1</v>
      </c>
      <c r="BD59" s="334">
        <f t="shared" si="6"/>
        <v>1</v>
      </c>
      <c r="BE59" s="334">
        <f t="shared" si="6"/>
        <v>1</v>
      </c>
      <c r="BF59" s="335">
        <f t="shared" si="6"/>
        <v>1</v>
      </c>
      <c r="BG59" s="336"/>
    </row>
    <row r="60" spans="1:59" ht="12.75" customHeight="1" thickBot="1" x14ac:dyDescent="0.3">
      <c r="B60" s="337"/>
      <c r="C60" s="288"/>
      <c r="D60" s="288"/>
      <c r="E60" s="288"/>
      <c r="F60" s="288"/>
      <c r="G60" s="305">
        <v>39</v>
      </c>
      <c r="H60" s="338"/>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9"/>
      <c r="BC60" s="339"/>
      <c r="BD60" s="339"/>
      <c r="BE60" s="339"/>
      <c r="BF60" s="339"/>
      <c r="BG60"/>
    </row>
    <row r="61" spans="1:59" ht="17.399999999999999" x14ac:dyDescent="0.3">
      <c r="A61" s="340"/>
      <c r="B61" s="902" t="s">
        <v>361</v>
      </c>
      <c r="C61" s="902"/>
      <c r="D61" s="902"/>
      <c r="E61" s="902"/>
      <c r="F61" s="902"/>
      <c r="G61" s="306">
        <v>40</v>
      </c>
      <c r="H61" s="341"/>
      <c r="I61" s="342" t="str">
        <f>I22</f>
        <v>Employee1</v>
      </c>
      <c r="J61" s="342" t="str">
        <f t="shared" ref="J61:BF61" si="7">J22</f>
        <v>Employee2</v>
      </c>
      <c r="K61" s="342" t="str">
        <f t="shared" si="7"/>
        <v>Employee3</v>
      </c>
      <c r="L61" s="342" t="str">
        <f t="shared" si="7"/>
        <v>Employee4</v>
      </c>
      <c r="M61" s="342" t="str">
        <f t="shared" si="7"/>
        <v>Employee5</v>
      </c>
      <c r="N61" s="342" t="str">
        <f t="shared" si="7"/>
        <v>Employee6</v>
      </c>
      <c r="O61" s="342" t="str">
        <f t="shared" si="7"/>
        <v>Employee7</v>
      </c>
      <c r="P61" s="342" t="str">
        <f t="shared" si="7"/>
        <v>Employee8</v>
      </c>
      <c r="Q61" s="342" t="str">
        <f t="shared" si="7"/>
        <v>Employee9</v>
      </c>
      <c r="R61" s="342" t="str">
        <f t="shared" si="7"/>
        <v>Employee10</v>
      </c>
      <c r="S61" s="342" t="str">
        <f t="shared" si="7"/>
        <v>Employee11</v>
      </c>
      <c r="T61" s="342" t="str">
        <f t="shared" si="7"/>
        <v>Employee 12</v>
      </c>
      <c r="U61" s="342" t="str">
        <f t="shared" si="7"/>
        <v>Employee 13</v>
      </c>
      <c r="V61" s="342" t="str">
        <f t="shared" si="7"/>
        <v>Employee 14</v>
      </c>
      <c r="W61" s="342" t="str">
        <f t="shared" si="7"/>
        <v>Employee 15</v>
      </c>
      <c r="X61" s="342" t="str">
        <f t="shared" si="7"/>
        <v>Employee 16</v>
      </c>
      <c r="Y61" s="342" t="str">
        <f t="shared" si="7"/>
        <v>Employee 17</v>
      </c>
      <c r="Z61" s="342" t="str">
        <f t="shared" si="7"/>
        <v>Employee 18</v>
      </c>
      <c r="AA61" s="342" t="str">
        <f t="shared" si="7"/>
        <v>Employee 19</v>
      </c>
      <c r="AB61" s="342" t="str">
        <f t="shared" si="7"/>
        <v>Employee 20</v>
      </c>
      <c r="AC61" s="342" t="str">
        <f t="shared" si="7"/>
        <v>Employee 21</v>
      </c>
      <c r="AD61" s="342" t="str">
        <f t="shared" si="7"/>
        <v>Employee 22</v>
      </c>
      <c r="AE61" s="342" t="str">
        <f t="shared" si="7"/>
        <v>Employee 23</v>
      </c>
      <c r="AF61" s="342" t="str">
        <f t="shared" si="7"/>
        <v>Employee 24</v>
      </c>
      <c r="AG61" s="342" t="str">
        <f t="shared" si="7"/>
        <v>Employee 25</v>
      </c>
      <c r="AH61" s="342" t="str">
        <f t="shared" si="7"/>
        <v>Employee 26</v>
      </c>
      <c r="AI61" s="342" t="str">
        <f t="shared" si="7"/>
        <v>Employee 27</v>
      </c>
      <c r="AJ61" s="342" t="str">
        <f t="shared" si="7"/>
        <v>Employee 28</v>
      </c>
      <c r="AK61" s="342" t="str">
        <f t="shared" si="7"/>
        <v>Employee 29</v>
      </c>
      <c r="AL61" s="342" t="str">
        <f t="shared" si="7"/>
        <v>Employee 30</v>
      </c>
      <c r="AM61" s="342" t="str">
        <f t="shared" si="7"/>
        <v>Employee 31</v>
      </c>
      <c r="AN61" s="342" t="str">
        <f t="shared" si="7"/>
        <v>Employee 32</v>
      </c>
      <c r="AO61" s="342" t="str">
        <f t="shared" si="7"/>
        <v>Employee 33</v>
      </c>
      <c r="AP61" s="342" t="str">
        <f t="shared" si="7"/>
        <v>Employee 34</v>
      </c>
      <c r="AQ61" s="342" t="str">
        <f t="shared" si="7"/>
        <v>Employee 35</v>
      </c>
      <c r="AR61" s="342" t="str">
        <f t="shared" si="7"/>
        <v>Employee 36</v>
      </c>
      <c r="AS61" s="342" t="str">
        <f t="shared" si="7"/>
        <v>Employee 37</v>
      </c>
      <c r="AT61" s="342" t="str">
        <f t="shared" si="7"/>
        <v>Employee 38</v>
      </c>
      <c r="AU61" s="342" t="str">
        <f t="shared" si="7"/>
        <v>Employee 39</v>
      </c>
      <c r="AV61" s="342" t="str">
        <f t="shared" si="7"/>
        <v>Employee 40</v>
      </c>
      <c r="AW61" s="342" t="str">
        <f t="shared" si="7"/>
        <v>Employee 41</v>
      </c>
      <c r="AX61" s="342" t="str">
        <f t="shared" si="7"/>
        <v>Employee 42</v>
      </c>
      <c r="AY61" s="342" t="str">
        <f t="shared" si="7"/>
        <v>Employee 43</v>
      </c>
      <c r="AZ61" s="342" t="str">
        <f t="shared" si="7"/>
        <v>Employee 44</v>
      </c>
      <c r="BA61" s="342" t="str">
        <f t="shared" si="7"/>
        <v>Employee 45</v>
      </c>
      <c r="BB61" s="342" t="str">
        <f t="shared" si="7"/>
        <v>Employee 46</v>
      </c>
      <c r="BC61" s="342" t="str">
        <f t="shared" si="7"/>
        <v>Employee 47</v>
      </c>
      <c r="BD61" s="342" t="str">
        <f t="shared" si="7"/>
        <v>Employee 48</v>
      </c>
      <c r="BE61" s="342" t="str">
        <f t="shared" si="7"/>
        <v>Employee 49</v>
      </c>
      <c r="BF61" s="343" t="str">
        <f t="shared" si="7"/>
        <v>Employee 50</v>
      </c>
    </row>
    <row r="62" spans="1:59" ht="12.75" customHeight="1" x14ac:dyDescent="0.25">
      <c r="A62" s="882" t="s">
        <v>218</v>
      </c>
      <c r="B62" s="857" t="s">
        <v>54</v>
      </c>
      <c r="C62" s="858"/>
      <c r="D62" s="864" t="s">
        <v>52</v>
      </c>
      <c r="E62" s="864"/>
      <c r="F62" s="864"/>
      <c r="G62" s="305">
        <v>41</v>
      </c>
      <c r="H62" s="306" t="s">
        <v>374</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c r="AJ62" s="420"/>
      <c r="AK62" s="420"/>
      <c r="AL62" s="420"/>
      <c r="AM62" s="420"/>
      <c r="AN62" s="420"/>
      <c r="AO62" s="420"/>
      <c r="AP62" s="420"/>
      <c r="AQ62" s="420"/>
      <c r="AR62" s="420"/>
      <c r="AS62" s="420"/>
      <c r="AT62" s="420"/>
      <c r="AU62" s="420"/>
      <c r="AV62" s="420"/>
      <c r="AW62" s="420"/>
      <c r="AX62" s="420"/>
      <c r="AY62" s="420"/>
      <c r="AZ62" s="420"/>
      <c r="BA62" s="420"/>
      <c r="BB62" s="420"/>
      <c r="BC62" s="420"/>
      <c r="BD62" s="420"/>
      <c r="BE62" s="420"/>
      <c r="BF62" s="421"/>
    </row>
    <row r="63" spans="1:59" ht="12.75" customHeight="1" x14ac:dyDescent="0.25">
      <c r="A63" s="904"/>
      <c r="B63" s="857" t="s">
        <v>55</v>
      </c>
      <c r="C63" s="858"/>
      <c r="D63" s="864" t="s">
        <v>316</v>
      </c>
      <c r="E63" s="864"/>
      <c r="F63" s="864"/>
      <c r="G63" s="306">
        <v>42</v>
      </c>
      <c r="H63" s="306" t="s">
        <v>375</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c r="AJ63" s="420"/>
      <c r="AK63" s="420"/>
      <c r="AL63" s="420"/>
      <c r="AM63" s="420"/>
      <c r="AN63" s="420"/>
      <c r="AO63" s="420"/>
      <c r="AP63" s="420"/>
      <c r="AQ63" s="420"/>
      <c r="AR63" s="420"/>
      <c r="AS63" s="420"/>
      <c r="AT63" s="420"/>
      <c r="AU63" s="420"/>
      <c r="AV63" s="420"/>
      <c r="AW63" s="420"/>
      <c r="AX63" s="420"/>
      <c r="AY63" s="420"/>
      <c r="AZ63" s="420"/>
      <c r="BA63" s="420"/>
      <c r="BB63" s="420"/>
      <c r="BC63" s="420"/>
      <c r="BD63" s="420"/>
      <c r="BE63" s="420"/>
      <c r="BF63" s="421"/>
    </row>
    <row r="64" spans="1:59" ht="12.75" customHeight="1" x14ac:dyDescent="0.25">
      <c r="A64" s="904"/>
      <c r="B64" s="857" t="s">
        <v>53</v>
      </c>
      <c r="C64" s="858"/>
      <c r="D64" s="864" t="s">
        <v>51</v>
      </c>
      <c r="E64" s="864"/>
      <c r="F64" s="864"/>
      <c r="G64" s="305">
        <v>43</v>
      </c>
      <c r="H64" s="306" t="s">
        <v>373</v>
      </c>
      <c r="I64" s="422"/>
      <c r="J64" s="422"/>
      <c r="K64" s="422"/>
      <c r="L64" s="422"/>
      <c r="M64" s="422"/>
      <c r="N64" s="422"/>
      <c r="O64" s="422"/>
      <c r="P64" s="422"/>
      <c r="Q64" s="422"/>
      <c r="R64" s="422"/>
      <c r="S64" s="422"/>
      <c r="T64" s="422"/>
      <c r="U64" s="422"/>
      <c r="V64" s="422"/>
      <c r="W64" s="422"/>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422"/>
      <c r="BB64" s="422"/>
      <c r="BC64" s="422"/>
      <c r="BD64" s="422"/>
      <c r="BE64" s="422"/>
      <c r="BF64" s="423"/>
    </row>
    <row r="65" spans="1:59" ht="12.75" customHeight="1" x14ac:dyDescent="0.25">
      <c r="A65" s="904"/>
      <c r="B65" s="857" t="s">
        <v>55</v>
      </c>
      <c r="C65" s="858"/>
      <c r="D65" s="864" t="s">
        <v>59</v>
      </c>
      <c r="E65" s="864"/>
      <c r="F65" s="864"/>
      <c r="G65" s="306">
        <v>44</v>
      </c>
      <c r="H65" s="306" t="s">
        <v>372</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c r="AJ65" s="420"/>
      <c r="AK65" s="420"/>
      <c r="AL65" s="420"/>
      <c r="AM65" s="420"/>
      <c r="AN65" s="420"/>
      <c r="AO65" s="420"/>
      <c r="AP65" s="420"/>
      <c r="AQ65" s="420"/>
      <c r="AR65" s="420"/>
      <c r="AS65" s="420"/>
      <c r="AT65" s="420"/>
      <c r="AU65" s="420"/>
      <c r="AV65" s="420"/>
      <c r="AW65" s="420"/>
      <c r="AX65" s="420"/>
      <c r="AY65" s="420"/>
      <c r="AZ65" s="420"/>
      <c r="BA65" s="420"/>
      <c r="BB65" s="420"/>
      <c r="BC65" s="420"/>
      <c r="BD65" s="420"/>
      <c r="BE65" s="420"/>
      <c r="BF65" s="421"/>
    </row>
    <row r="66" spans="1:59" ht="12.75" customHeight="1" x14ac:dyDescent="0.25">
      <c r="A66" s="904"/>
      <c r="B66" s="857" t="s">
        <v>54</v>
      </c>
      <c r="C66" s="858"/>
      <c r="D66" s="864" t="s">
        <v>60</v>
      </c>
      <c r="E66" s="864"/>
      <c r="F66" s="864"/>
      <c r="G66" s="305">
        <v>45</v>
      </c>
      <c r="H66" s="306" t="s">
        <v>371</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c r="AJ66" s="420"/>
      <c r="AK66" s="420"/>
      <c r="AL66" s="420"/>
      <c r="AM66" s="420"/>
      <c r="AN66" s="420"/>
      <c r="AO66" s="420"/>
      <c r="AP66" s="420"/>
      <c r="AQ66" s="420"/>
      <c r="AR66" s="420"/>
      <c r="AS66" s="420"/>
      <c r="AT66" s="420"/>
      <c r="AU66" s="420"/>
      <c r="AV66" s="420"/>
      <c r="AW66" s="420"/>
      <c r="AX66" s="420"/>
      <c r="AY66" s="420"/>
      <c r="AZ66" s="420"/>
      <c r="BA66" s="420"/>
      <c r="BB66" s="420"/>
      <c r="BC66" s="420"/>
      <c r="BD66" s="420"/>
      <c r="BE66" s="420"/>
      <c r="BF66" s="421"/>
    </row>
    <row r="67" spans="1:59" ht="12.75" customHeight="1" x14ac:dyDescent="0.25">
      <c r="A67" s="904"/>
      <c r="B67" s="857" t="s">
        <v>56</v>
      </c>
      <c r="C67" s="858"/>
      <c r="D67" s="864" t="s">
        <v>61</v>
      </c>
      <c r="E67" s="864"/>
      <c r="F67" s="864"/>
      <c r="G67" s="306">
        <v>46</v>
      </c>
      <c r="H67" s="306" t="s">
        <v>370</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c r="AJ67" s="420"/>
      <c r="AK67" s="420"/>
      <c r="AL67" s="420"/>
      <c r="AM67" s="420"/>
      <c r="AN67" s="420"/>
      <c r="AO67" s="420"/>
      <c r="AP67" s="420"/>
      <c r="AQ67" s="420"/>
      <c r="AR67" s="420"/>
      <c r="AS67" s="420"/>
      <c r="AT67" s="420"/>
      <c r="AU67" s="420"/>
      <c r="AV67" s="420"/>
      <c r="AW67" s="420"/>
      <c r="AX67" s="420"/>
      <c r="AY67" s="420"/>
      <c r="AZ67" s="420"/>
      <c r="BA67" s="420"/>
      <c r="BB67" s="420"/>
      <c r="BC67" s="420"/>
      <c r="BD67" s="420"/>
      <c r="BE67" s="420"/>
      <c r="BF67" s="421"/>
    </row>
    <row r="68" spans="1:59" ht="19.5" customHeight="1" thickBot="1" x14ac:dyDescent="0.35">
      <c r="A68" s="344"/>
      <c r="B68" s="905" t="s">
        <v>57</v>
      </c>
      <c r="C68" s="906"/>
      <c r="D68" s="906"/>
      <c r="E68" s="906"/>
      <c r="F68" s="907"/>
      <c r="G68" s="305">
        <v>47</v>
      </c>
      <c r="H68" s="345" t="s">
        <v>369</v>
      </c>
      <c r="I68" s="723">
        <f>(I62+I66)*12+(I65+I63)*52+I67+(I64*I71)</f>
        <v>0</v>
      </c>
      <c r="J68" s="346">
        <f>(J62+J66)*12+(J65+J63)*52+J67+(J64*J71)</f>
        <v>0</v>
      </c>
      <c r="K68" s="346">
        <f>(K62+K66)*12+(K65+K63)*52+K67+(K64*K71)</f>
        <v>0</v>
      </c>
      <c r="L68" s="346">
        <f>(L62+L66)*12+(L65+L63)*52+L67+(L64*L71)</f>
        <v>0</v>
      </c>
      <c r="M68" s="346">
        <f>(M62+M66)*12+(M65+M63)*52+M67+(M64*M71)</f>
        <v>0</v>
      </c>
      <c r="N68" s="346">
        <f t="shared" ref="N68:BF68" si="8">(N62+N66)*12+(N65+N63)*52+N67+(N64*N71)</f>
        <v>0</v>
      </c>
      <c r="O68" s="346">
        <f t="shared" si="8"/>
        <v>0</v>
      </c>
      <c r="P68" s="346">
        <f t="shared" si="8"/>
        <v>0</v>
      </c>
      <c r="Q68" s="346">
        <f t="shared" si="8"/>
        <v>0</v>
      </c>
      <c r="R68" s="346">
        <f t="shared" si="8"/>
        <v>0</v>
      </c>
      <c r="S68" s="346">
        <f t="shared" si="8"/>
        <v>0</v>
      </c>
      <c r="T68" s="346">
        <f t="shared" si="8"/>
        <v>0</v>
      </c>
      <c r="U68" s="346">
        <f t="shared" si="8"/>
        <v>0</v>
      </c>
      <c r="V68" s="346">
        <f t="shared" si="8"/>
        <v>0</v>
      </c>
      <c r="W68" s="346">
        <f t="shared" si="8"/>
        <v>0</v>
      </c>
      <c r="X68" s="346">
        <f t="shared" si="8"/>
        <v>0</v>
      </c>
      <c r="Y68" s="346">
        <f t="shared" si="8"/>
        <v>0</v>
      </c>
      <c r="Z68" s="346">
        <f t="shared" si="8"/>
        <v>0</v>
      </c>
      <c r="AA68" s="346">
        <f t="shared" si="8"/>
        <v>0</v>
      </c>
      <c r="AB68" s="346">
        <f t="shared" si="8"/>
        <v>0</v>
      </c>
      <c r="AC68" s="346">
        <f t="shared" si="8"/>
        <v>0</v>
      </c>
      <c r="AD68" s="346">
        <f t="shared" si="8"/>
        <v>0</v>
      </c>
      <c r="AE68" s="346">
        <f t="shared" si="8"/>
        <v>0</v>
      </c>
      <c r="AF68" s="346">
        <f t="shared" si="8"/>
        <v>0</v>
      </c>
      <c r="AG68" s="346">
        <f t="shared" si="8"/>
        <v>0</v>
      </c>
      <c r="AH68" s="346">
        <f t="shared" si="8"/>
        <v>0</v>
      </c>
      <c r="AI68" s="346">
        <f t="shared" si="8"/>
        <v>0</v>
      </c>
      <c r="AJ68" s="346">
        <f t="shared" si="8"/>
        <v>0</v>
      </c>
      <c r="AK68" s="346">
        <f t="shared" si="8"/>
        <v>0</v>
      </c>
      <c r="AL68" s="346">
        <f t="shared" si="8"/>
        <v>0</v>
      </c>
      <c r="AM68" s="346">
        <f t="shared" si="8"/>
        <v>0</v>
      </c>
      <c r="AN68" s="346">
        <f t="shared" si="8"/>
        <v>0</v>
      </c>
      <c r="AO68" s="346">
        <f t="shared" si="8"/>
        <v>0</v>
      </c>
      <c r="AP68" s="346">
        <f t="shared" si="8"/>
        <v>0</v>
      </c>
      <c r="AQ68" s="346">
        <f t="shared" si="8"/>
        <v>0</v>
      </c>
      <c r="AR68" s="346">
        <f t="shared" si="8"/>
        <v>0</v>
      </c>
      <c r="AS68" s="346">
        <f t="shared" si="8"/>
        <v>0</v>
      </c>
      <c r="AT68" s="346">
        <f t="shared" si="8"/>
        <v>0</v>
      </c>
      <c r="AU68" s="346">
        <f t="shared" si="8"/>
        <v>0</v>
      </c>
      <c r="AV68" s="346">
        <f t="shared" si="8"/>
        <v>0</v>
      </c>
      <c r="AW68" s="346">
        <f t="shared" si="8"/>
        <v>0</v>
      </c>
      <c r="AX68" s="346">
        <f t="shared" si="8"/>
        <v>0</v>
      </c>
      <c r="AY68" s="346">
        <f t="shared" si="8"/>
        <v>0</v>
      </c>
      <c r="AZ68" s="346">
        <f t="shared" si="8"/>
        <v>0</v>
      </c>
      <c r="BA68" s="346">
        <f t="shared" si="8"/>
        <v>0</v>
      </c>
      <c r="BB68" s="346">
        <f t="shared" si="8"/>
        <v>0</v>
      </c>
      <c r="BC68" s="346">
        <f t="shared" si="8"/>
        <v>0</v>
      </c>
      <c r="BD68" s="346">
        <f t="shared" si="8"/>
        <v>0</v>
      </c>
      <c r="BE68" s="346">
        <f t="shared" si="8"/>
        <v>0</v>
      </c>
      <c r="BF68" s="347">
        <f t="shared" si="8"/>
        <v>0</v>
      </c>
      <c r="BG68" s="348"/>
    </row>
    <row r="69" spans="1:59" x14ac:dyDescent="0.25">
      <c r="B69" s="349"/>
      <c r="C69" s="349"/>
      <c r="D69" s="349"/>
      <c r="E69" s="349"/>
      <c r="F69" s="349"/>
      <c r="G69" s="306">
        <v>48</v>
      </c>
      <c r="H69" s="320"/>
    </row>
    <row r="70" spans="1:59" s="351" customFormat="1" ht="12.75" hidden="1" customHeight="1" x14ac:dyDescent="0.25">
      <c r="B70" s="352" t="s">
        <v>155</v>
      </c>
      <c r="C70" s="352"/>
      <c r="D70" s="352"/>
      <c r="E70" s="352"/>
      <c r="F70" s="352"/>
      <c r="G70" s="305">
        <v>49</v>
      </c>
      <c r="H70" s="320"/>
      <c r="I70" s="351" t="str">
        <f t="shared" ref="I70:AN70" si="9">I22</f>
        <v>Employee1</v>
      </c>
      <c r="J70" s="351" t="str">
        <f t="shared" si="9"/>
        <v>Employee2</v>
      </c>
      <c r="K70" s="351" t="str">
        <f t="shared" si="9"/>
        <v>Employee3</v>
      </c>
      <c r="L70" s="351" t="str">
        <f t="shared" si="9"/>
        <v>Employee4</v>
      </c>
      <c r="M70" s="351" t="str">
        <f t="shared" si="9"/>
        <v>Employee5</v>
      </c>
      <c r="N70" s="351" t="str">
        <f t="shared" si="9"/>
        <v>Employee6</v>
      </c>
      <c r="O70" s="351" t="str">
        <f t="shared" si="9"/>
        <v>Employee7</v>
      </c>
      <c r="P70" s="351" t="str">
        <f t="shared" si="9"/>
        <v>Employee8</v>
      </c>
      <c r="Q70" s="351" t="str">
        <f t="shared" si="9"/>
        <v>Employee9</v>
      </c>
      <c r="R70" s="351" t="str">
        <f t="shared" si="9"/>
        <v>Employee10</v>
      </c>
      <c r="S70" s="351" t="str">
        <f t="shared" si="9"/>
        <v>Employee11</v>
      </c>
      <c r="T70" s="351" t="str">
        <f t="shared" si="9"/>
        <v>Employee 12</v>
      </c>
      <c r="U70" s="351" t="str">
        <f t="shared" si="9"/>
        <v>Employee 13</v>
      </c>
      <c r="V70" s="351" t="str">
        <f t="shared" si="9"/>
        <v>Employee 14</v>
      </c>
      <c r="W70" s="351" t="str">
        <f t="shared" si="9"/>
        <v>Employee 15</v>
      </c>
      <c r="X70" s="351" t="str">
        <f t="shared" si="9"/>
        <v>Employee 16</v>
      </c>
      <c r="Y70" s="351" t="str">
        <f t="shared" si="9"/>
        <v>Employee 17</v>
      </c>
      <c r="Z70" s="351" t="str">
        <f t="shared" si="9"/>
        <v>Employee 18</v>
      </c>
      <c r="AA70" s="351" t="str">
        <f t="shared" si="9"/>
        <v>Employee 19</v>
      </c>
      <c r="AB70" s="351" t="str">
        <f t="shared" si="9"/>
        <v>Employee 20</v>
      </c>
      <c r="AC70" s="351" t="str">
        <f t="shared" si="9"/>
        <v>Employee 21</v>
      </c>
      <c r="AD70" s="351" t="str">
        <f t="shared" si="9"/>
        <v>Employee 22</v>
      </c>
      <c r="AE70" s="351" t="str">
        <f t="shared" si="9"/>
        <v>Employee 23</v>
      </c>
      <c r="AF70" s="351" t="str">
        <f t="shared" si="9"/>
        <v>Employee 24</v>
      </c>
      <c r="AG70" s="351" t="str">
        <f t="shared" si="9"/>
        <v>Employee 25</v>
      </c>
      <c r="AH70" s="351" t="str">
        <f t="shared" si="9"/>
        <v>Employee 26</v>
      </c>
      <c r="AI70" s="351" t="str">
        <f t="shared" si="9"/>
        <v>Employee 27</v>
      </c>
      <c r="AJ70" s="351" t="str">
        <f t="shared" si="9"/>
        <v>Employee 28</v>
      </c>
      <c r="AK70" s="351" t="str">
        <f t="shared" si="9"/>
        <v>Employee 29</v>
      </c>
      <c r="AL70" s="351" t="str">
        <f t="shared" si="9"/>
        <v>Employee 30</v>
      </c>
      <c r="AM70" s="351" t="str">
        <f t="shared" si="9"/>
        <v>Employee 31</v>
      </c>
      <c r="AN70" s="351" t="str">
        <f t="shared" si="9"/>
        <v>Employee 32</v>
      </c>
      <c r="AO70" s="351" t="str">
        <f t="shared" ref="AO70:BF70" si="10">AO22</f>
        <v>Employee 33</v>
      </c>
      <c r="AP70" s="351" t="str">
        <f t="shared" si="10"/>
        <v>Employee 34</v>
      </c>
      <c r="AQ70" s="351" t="str">
        <f t="shared" si="10"/>
        <v>Employee 35</v>
      </c>
      <c r="AR70" s="351" t="str">
        <f t="shared" si="10"/>
        <v>Employee 36</v>
      </c>
      <c r="AS70" s="351" t="str">
        <f t="shared" si="10"/>
        <v>Employee 37</v>
      </c>
      <c r="AT70" s="351" t="str">
        <f t="shared" si="10"/>
        <v>Employee 38</v>
      </c>
      <c r="AU70" s="351" t="str">
        <f t="shared" si="10"/>
        <v>Employee 39</v>
      </c>
      <c r="AV70" s="351" t="str">
        <f t="shared" si="10"/>
        <v>Employee 40</v>
      </c>
      <c r="AW70" s="351" t="str">
        <f t="shared" si="10"/>
        <v>Employee 41</v>
      </c>
      <c r="AX70" s="351" t="str">
        <f t="shared" si="10"/>
        <v>Employee 42</v>
      </c>
      <c r="AY70" s="351" t="str">
        <f t="shared" si="10"/>
        <v>Employee 43</v>
      </c>
      <c r="AZ70" s="351" t="str">
        <f t="shared" si="10"/>
        <v>Employee 44</v>
      </c>
      <c r="BA70" s="351" t="str">
        <f t="shared" si="10"/>
        <v>Employee 45</v>
      </c>
      <c r="BB70" s="351" t="str">
        <f t="shared" si="10"/>
        <v>Employee 46</v>
      </c>
      <c r="BC70" s="351" t="str">
        <f t="shared" si="10"/>
        <v>Employee 47</v>
      </c>
      <c r="BD70" s="351" t="str">
        <f t="shared" si="10"/>
        <v>Employee 48</v>
      </c>
      <c r="BE70" s="351" t="str">
        <f t="shared" si="10"/>
        <v>Employee 49</v>
      </c>
      <c r="BF70" s="351" t="str">
        <f t="shared" si="10"/>
        <v>Employee 50</v>
      </c>
      <c r="BG70" s="294"/>
    </row>
    <row r="71" spans="1:59" s="358" customFormat="1" ht="12.75" hidden="1" customHeight="1" x14ac:dyDescent="0.25">
      <c r="A71" s="354" t="s">
        <v>219</v>
      </c>
      <c r="B71" s="355" t="s">
        <v>286</v>
      </c>
      <c r="C71" s="355"/>
      <c r="D71" s="355"/>
      <c r="E71" s="355"/>
      <c r="F71" s="355"/>
      <c r="G71" s="306">
        <v>50</v>
      </c>
      <c r="H71" s="353" t="s">
        <v>175</v>
      </c>
      <c r="I71" s="356">
        <f t="shared" ref="I71:AN71" si="11">IF(I23="Hourly",(I24*I25*52)+(I26*52)*(I24*1.5),I24)</f>
        <v>0</v>
      </c>
      <c r="J71" s="356">
        <f t="shared" si="11"/>
        <v>0</v>
      </c>
      <c r="K71" s="356">
        <f t="shared" si="11"/>
        <v>0</v>
      </c>
      <c r="L71" s="356">
        <f t="shared" si="11"/>
        <v>0</v>
      </c>
      <c r="M71" s="356">
        <f t="shared" si="11"/>
        <v>0</v>
      </c>
      <c r="N71" s="356">
        <f t="shared" si="11"/>
        <v>0</v>
      </c>
      <c r="O71" s="356">
        <f t="shared" si="11"/>
        <v>0</v>
      </c>
      <c r="P71" s="356">
        <f t="shared" si="11"/>
        <v>0</v>
      </c>
      <c r="Q71" s="356">
        <f t="shared" si="11"/>
        <v>0</v>
      </c>
      <c r="R71" s="356">
        <f t="shared" si="11"/>
        <v>0</v>
      </c>
      <c r="S71" s="356">
        <f t="shared" si="11"/>
        <v>0</v>
      </c>
      <c r="T71" s="356">
        <f t="shared" si="11"/>
        <v>0</v>
      </c>
      <c r="U71" s="356">
        <f t="shared" si="11"/>
        <v>0</v>
      </c>
      <c r="V71" s="356">
        <f t="shared" si="11"/>
        <v>0</v>
      </c>
      <c r="W71" s="356">
        <f t="shared" si="11"/>
        <v>0</v>
      </c>
      <c r="X71" s="356">
        <f t="shared" si="11"/>
        <v>0</v>
      </c>
      <c r="Y71" s="356">
        <f t="shared" si="11"/>
        <v>0</v>
      </c>
      <c r="Z71" s="356">
        <f t="shared" si="11"/>
        <v>0</v>
      </c>
      <c r="AA71" s="356">
        <f t="shared" si="11"/>
        <v>0</v>
      </c>
      <c r="AB71" s="356">
        <f t="shared" si="11"/>
        <v>0</v>
      </c>
      <c r="AC71" s="356">
        <f t="shared" si="11"/>
        <v>0</v>
      </c>
      <c r="AD71" s="356">
        <f t="shared" si="11"/>
        <v>0</v>
      </c>
      <c r="AE71" s="356">
        <f t="shared" si="11"/>
        <v>0</v>
      </c>
      <c r="AF71" s="356">
        <f t="shared" si="11"/>
        <v>0</v>
      </c>
      <c r="AG71" s="356">
        <f t="shared" si="11"/>
        <v>0</v>
      </c>
      <c r="AH71" s="356">
        <f t="shared" si="11"/>
        <v>0</v>
      </c>
      <c r="AI71" s="356">
        <f t="shared" si="11"/>
        <v>0</v>
      </c>
      <c r="AJ71" s="356">
        <f t="shared" si="11"/>
        <v>0</v>
      </c>
      <c r="AK71" s="356">
        <f t="shared" si="11"/>
        <v>0</v>
      </c>
      <c r="AL71" s="356">
        <f t="shared" si="11"/>
        <v>0</v>
      </c>
      <c r="AM71" s="356">
        <f t="shared" si="11"/>
        <v>0</v>
      </c>
      <c r="AN71" s="356">
        <f t="shared" si="11"/>
        <v>0</v>
      </c>
      <c r="AO71" s="356">
        <f t="shared" ref="AO71:BF71" si="12">IF(AO23="Hourly",(AO24*AO25*52)+(AO26*52)*(AO24*1.5),AO24)</f>
        <v>0</v>
      </c>
      <c r="AP71" s="356">
        <f t="shared" si="12"/>
        <v>0</v>
      </c>
      <c r="AQ71" s="356">
        <f t="shared" si="12"/>
        <v>0</v>
      </c>
      <c r="AR71" s="356">
        <f t="shared" si="12"/>
        <v>0</v>
      </c>
      <c r="AS71" s="356">
        <f t="shared" si="12"/>
        <v>0</v>
      </c>
      <c r="AT71" s="356">
        <f t="shared" si="12"/>
        <v>0</v>
      </c>
      <c r="AU71" s="356">
        <f t="shared" si="12"/>
        <v>0</v>
      </c>
      <c r="AV71" s="356">
        <f t="shared" si="12"/>
        <v>0</v>
      </c>
      <c r="AW71" s="356">
        <f t="shared" si="12"/>
        <v>0</v>
      </c>
      <c r="AX71" s="356">
        <f t="shared" si="12"/>
        <v>0</v>
      </c>
      <c r="AY71" s="356">
        <f t="shared" si="12"/>
        <v>0</v>
      </c>
      <c r="AZ71" s="356">
        <f t="shared" si="12"/>
        <v>0</v>
      </c>
      <c r="BA71" s="356">
        <f t="shared" si="12"/>
        <v>0</v>
      </c>
      <c r="BB71" s="356">
        <f t="shared" si="12"/>
        <v>0</v>
      </c>
      <c r="BC71" s="356">
        <f t="shared" si="12"/>
        <v>0</v>
      </c>
      <c r="BD71" s="356">
        <f t="shared" si="12"/>
        <v>0</v>
      </c>
      <c r="BE71" s="356">
        <f t="shared" si="12"/>
        <v>0</v>
      </c>
      <c r="BF71" s="356">
        <f t="shared" si="12"/>
        <v>0</v>
      </c>
      <c r="BG71" s="357"/>
    </row>
    <row r="72" spans="1:59" s="362" customFormat="1" ht="30.75" hidden="1" customHeight="1" x14ac:dyDescent="0.25">
      <c r="A72" s="359"/>
      <c r="B72" s="211" t="s">
        <v>310</v>
      </c>
      <c r="C72" s="211"/>
      <c r="D72" s="211"/>
      <c r="E72" s="211"/>
      <c r="F72" s="211"/>
      <c r="G72" s="305">
        <v>51</v>
      </c>
      <c r="H72" s="350" t="s">
        <v>176</v>
      </c>
      <c r="I72" s="360">
        <f>I71+I68+I130</f>
        <v>0</v>
      </c>
      <c r="J72" s="360">
        <f>J71+J68+J130</f>
        <v>0</v>
      </c>
      <c r="K72" s="360">
        <f>K71+K68+K130</f>
        <v>0</v>
      </c>
      <c r="L72" s="360">
        <f>L71+L68+L130</f>
        <v>0</v>
      </c>
      <c r="M72" s="360">
        <f>M71+M68+M130</f>
        <v>0</v>
      </c>
      <c r="N72" s="360">
        <f t="shared" ref="N72:BF72" si="13">N71+N68+N130</f>
        <v>0</v>
      </c>
      <c r="O72" s="360">
        <f t="shared" si="13"/>
        <v>0</v>
      </c>
      <c r="P72" s="360">
        <f t="shared" si="13"/>
        <v>0</v>
      </c>
      <c r="Q72" s="360">
        <f t="shared" si="13"/>
        <v>0</v>
      </c>
      <c r="R72" s="360">
        <f t="shared" si="13"/>
        <v>0</v>
      </c>
      <c r="S72" s="360">
        <f t="shared" si="13"/>
        <v>0</v>
      </c>
      <c r="T72" s="360">
        <f t="shared" si="13"/>
        <v>0</v>
      </c>
      <c r="U72" s="360">
        <f t="shared" si="13"/>
        <v>0</v>
      </c>
      <c r="V72" s="360">
        <f t="shared" si="13"/>
        <v>0</v>
      </c>
      <c r="W72" s="360">
        <f t="shared" si="13"/>
        <v>0</v>
      </c>
      <c r="X72" s="360">
        <f t="shared" si="13"/>
        <v>0</v>
      </c>
      <c r="Y72" s="360">
        <f t="shared" si="13"/>
        <v>0</v>
      </c>
      <c r="Z72" s="360">
        <f t="shared" si="13"/>
        <v>0</v>
      </c>
      <c r="AA72" s="360">
        <f t="shared" si="13"/>
        <v>0</v>
      </c>
      <c r="AB72" s="360">
        <f t="shared" si="13"/>
        <v>0</v>
      </c>
      <c r="AC72" s="360">
        <f t="shared" si="13"/>
        <v>0</v>
      </c>
      <c r="AD72" s="360">
        <f t="shared" si="13"/>
        <v>0</v>
      </c>
      <c r="AE72" s="360">
        <f t="shared" si="13"/>
        <v>0</v>
      </c>
      <c r="AF72" s="360">
        <f t="shared" si="13"/>
        <v>0</v>
      </c>
      <c r="AG72" s="360">
        <f t="shared" si="13"/>
        <v>0</v>
      </c>
      <c r="AH72" s="360">
        <f t="shared" si="13"/>
        <v>0</v>
      </c>
      <c r="AI72" s="360">
        <f t="shared" si="13"/>
        <v>0</v>
      </c>
      <c r="AJ72" s="360">
        <f t="shared" si="13"/>
        <v>0</v>
      </c>
      <c r="AK72" s="360">
        <f t="shared" si="13"/>
        <v>0</v>
      </c>
      <c r="AL72" s="360">
        <f t="shared" si="13"/>
        <v>0</v>
      </c>
      <c r="AM72" s="360">
        <f t="shared" si="13"/>
        <v>0</v>
      </c>
      <c r="AN72" s="360">
        <f t="shared" si="13"/>
        <v>0</v>
      </c>
      <c r="AO72" s="360">
        <f t="shared" si="13"/>
        <v>0</v>
      </c>
      <c r="AP72" s="360">
        <f t="shared" si="13"/>
        <v>0</v>
      </c>
      <c r="AQ72" s="360">
        <f t="shared" si="13"/>
        <v>0</v>
      </c>
      <c r="AR72" s="360">
        <f t="shared" si="13"/>
        <v>0</v>
      </c>
      <c r="AS72" s="360">
        <f t="shared" si="13"/>
        <v>0</v>
      </c>
      <c r="AT72" s="360">
        <f t="shared" si="13"/>
        <v>0</v>
      </c>
      <c r="AU72" s="360">
        <f t="shared" si="13"/>
        <v>0</v>
      </c>
      <c r="AV72" s="360">
        <f t="shared" si="13"/>
        <v>0</v>
      </c>
      <c r="AW72" s="360">
        <f t="shared" si="13"/>
        <v>0</v>
      </c>
      <c r="AX72" s="360">
        <f t="shared" si="13"/>
        <v>0</v>
      </c>
      <c r="AY72" s="360">
        <f t="shared" si="13"/>
        <v>0</v>
      </c>
      <c r="AZ72" s="360">
        <f t="shared" si="13"/>
        <v>0</v>
      </c>
      <c r="BA72" s="360">
        <f t="shared" si="13"/>
        <v>0</v>
      </c>
      <c r="BB72" s="360">
        <f t="shared" si="13"/>
        <v>0</v>
      </c>
      <c r="BC72" s="360">
        <f t="shared" si="13"/>
        <v>0</v>
      </c>
      <c r="BD72" s="360">
        <f t="shared" si="13"/>
        <v>0</v>
      </c>
      <c r="BE72" s="360">
        <f t="shared" si="13"/>
        <v>0</v>
      </c>
      <c r="BF72" s="360">
        <f t="shared" si="13"/>
        <v>0</v>
      </c>
      <c r="BG72" s="361"/>
    </row>
    <row r="73" spans="1:59" s="362" customFormat="1" ht="24.75" hidden="1" customHeight="1" x14ac:dyDescent="0.25">
      <c r="A73" s="359"/>
      <c r="B73" s="210" t="s">
        <v>293</v>
      </c>
      <c r="C73" s="210"/>
      <c r="D73" s="210"/>
      <c r="E73" s="210"/>
      <c r="F73" s="210"/>
      <c r="G73" s="306">
        <v>52</v>
      </c>
      <c r="H73" s="353" t="s">
        <v>177</v>
      </c>
      <c r="I73" s="356" t="str">
        <f>IF(I75&gt;0,I72/I75,"")</f>
        <v/>
      </c>
      <c r="J73" s="356" t="str">
        <f>IF(J75&gt;0,J72/J75,"")</f>
        <v/>
      </c>
      <c r="K73" s="356" t="str">
        <f>IF(K75&gt;0,K72/K75,"")</f>
        <v/>
      </c>
      <c r="L73" s="356" t="str">
        <f>IF(L75&gt;0,L72/L75,"")</f>
        <v/>
      </c>
      <c r="M73" s="356" t="str">
        <f>IF(M75&gt;0,M72/M75,"")</f>
        <v/>
      </c>
      <c r="N73" s="356" t="str">
        <f t="shared" ref="N73:BF73" si="14">IF(N75&gt;0,N72/N75,"")</f>
        <v/>
      </c>
      <c r="O73" s="356" t="str">
        <f t="shared" si="14"/>
        <v/>
      </c>
      <c r="P73" s="356" t="str">
        <f t="shared" si="14"/>
        <v/>
      </c>
      <c r="Q73" s="356" t="str">
        <f t="shared" si="14"/>
        <v/>
      </c>
      <c r="R73" s="356" t="str">
        <f t="shared" si="14"/>
        <v/>
      </c>
      <c r="S73" s="356" t="str">
        <f t="shared" si="14"/>
        <v/>
      </c>
      <c r="T73" s="356" t="str">
        <f t="shared" si="14"/>
        <v/>
      </c>
      <c r="U73" s="356" t="str">
        <f t="shared" si="14"/>
        <v/>
      </c>
      <c r="V73" s="356" t="str">
        <f t="shared" si="14"/>
        <v/>
      </c>
      <c r="W73" s="356" t="str">
        <f t="shared" si="14"/>
        <v/>
      </c>
      <c r="X73" s="356" t="str">
        <f t="shared" si="14"/>
        <v/>
      </c>
      <c r="Y73" s="356" t="str">
        <f t="shared" si="14"/>
        <v/>
      </c>
      <c r="Z73" s="356" t="str">
        <f t="shared" si="14"/>
        <v/>
      </c>
      <c r="AA73" s="356" t="str">
        <f t="shared" si="14"/>
        <v/>
      </c>
      <c r="AB73" s="356" t="str">
        <f t="shared" si="14"/>
        <v/>
      </c>
      <c r="AC73" s="356" t="str">
        <f t="shared" si="14"/>
        <v/>
      </c>
      <c r="AD73" s="356" t="str">
        <f t="shared" si="14"/>
        <v/>
      </c>
      <c r="AE73" s="356" t="str">
        <f t="shared" si="14"/>
        <v/>
      </c>
      <c r="AF73" s="356" t="str">
        <f t="shared" si="14"/>
        <v/>
      </c>
      <c r="AG73" s="356" t="str">
        <f t="shared" si="14"/>
        <v/>
      </c>
      <c r="AH73" s="356" t="str">
        <f t="shared" si="14"/>
        <v/>
      </c>
      <c r="AI73" s="356" t="str">
        <f t="shared" si="14"/>
        <v/>
      </c>
      <c r="AJ73" s="356" t="str">
        <f t="shared" si="14"/>
        <v/>
      </c>
      <c r="AK73" s="356" t="str">
        <f t="shared" si="14"/>
        <v/>
      </c>
      <c r="AL73" s="356" t="str">
        <f t="shared" si="14"/>
        <v/>
      </c>
      <c r="AM73" s="356" t="str">
        <f t="shared" si="14"/>
        <v/>
      </c>
      <c r="AN73" s="356" t="str">
        <f t="shared" si="14"/>
        <v/>
      </c>
      <c r="AO73" s="356" t="str">
        <f t="shared" si="14"/>
        <v/>
      </c>
      <c r="AP73" s="356" t="str">
        <f t="shared" si="14"/>
        <v/>
      </c>
      <c r="AQ73" s="356" t="str">
        <f t="shared" si="14"/>
        <v/>
      </c>
      <c r="AR73" s="356" t="str">
        <f t="shared" si="14"/>
        <v/>
      </c>
      <c r="AS73" s="356" t="str">
        <f t="shared" si="14"/>
        <v/>
      </c>
      <c r="AT73" s="356" t="str">
        <f t="shared" si="14"/>
        <v/>
      </c>
      <c r="AU73" s="356" t="str">
        <f t="shared" si="14"/>
        <v/>
      </c>
      <c r="AV73" s="356" t="str">
        <f t="shared" si="14"/>
        <v/>
      </c>
      <c r="AW73" s="356" t="str">
        <f t="shared" si="14"/>
        <v/>
      </c>
      <c r="AX73" s="356" t="str">
        <f t="shared" si="14"/>
        <v/>
      </c>
      <c r="AY73" s="356" t="str">
        <f t="shared" si="14"/>
        <v/>
      </c>
      <c r="AZ73" s="356" t="str">
        <f t="shared" si="14"/>
        <v/>
      </c>
      <c r="BA73" s="356" t="str">
        <f t="shared" si="14"/>
        <v/>
      </c>
      <c r="BB73" s="356" t="str">
        <f t="shared" si="14"/>
        <v/>
      </c>
      <c r="BC73" s="356" t="str">
        <f t="shared" si="14"/>
        <v/>
      </c>
      <c r="BD73" s="356" t="str">
        <f t="shared" si="14"/>
        <v/>
      </c>
      <c r="BE73" s="356" t="str">
        <f t="shared" si="14"/>
        <v/>
      </c>
      <c r="BF73" s="356" t="str">
        <f t="shared" si="14"/>
        <v/>
      </c>
      <c r="BG73" s="361"/>
    </row>
    <row r="74" spans="1:59" s="362" customFormat="1" ht="12.75" hidden="1" customHeight="1" x14ac:dyDescent="0.25">
      <c r="A74" s="359"/>
      <c r="B74" s="207"/>
      <c r="C74" s="207"/>
      <c r="D74" s="207"/>
      <c r="E74" s="207"/>
      <c r="F74" s="207"/>
      <c r="G74" s="305">
        <v>53</v>
      </c>
      <c r="H74" s="350"/>
      <c r="I74" s="359"/>
      <c r="J74" s="359"/>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c r="AU74" s="359"/>
      <c r="AV74" s="359"/>
      <c r="AW74" s="359"/>
      <c r="AX74" s="359"/>
      <c r="AY74" s="359"/>
      <c r="AZ74" s="359"/>
      <c r="BA74" s="359"/>
      <c r="BB74" s="359"/>
      <c r="BC74" s="359"/>
      <c r="BD74" s="359"/>
      <c r="BE74" s="359"/>
      <c r="BF74" s="359"/>
      <c r="BG74" s="361"/>
    </row>
    <row r="75" spans="1:59" s="362" customFormat="1" ht="27" hidden="1" customHeight="1" x14ac:dyDescent="0.25">
      <c r="A75" s="359"/>
      <c r="B75" s="207" t="s">
        <v>285</v>
      </c>
      <c r="C75" s="207"/>
      <c r="D75" s="207"/>
      <c r="E75" s="207"/>
      <c r="F75" s="207"/>
      <c r="G75" s="306">
        <v>54</v>
      </c>
      <c r="H75" s="353" t="s">
        <v>178</v>
      </c>
      <c r="I75" s="363">
        <f t="shared" ref="I75:AN75" si="15">(I26+I25)*52</f>
        <v>0</v>
      </c>
      <c r="J75" s="363">
        <f t="shared" si="15"/>
        <v>0</v>
      </c>
      <c r="K75" s="363">
        <f t="shared" si="15"/>
        <v>0</v>
      </c>
      <c r="L75" s="363">
        <f t="shared" si="15"/>
        <v>0</v>
      </c>
      <c r="M75" s="363">
        <f t="shared" si="15"/>
        <v>0</v>
      </c>
      <c r="N75" s="363">
        <f t="shared" si="15"/>
        <v>0</v>
      </c>
      <c r="O75" s="363">
        <f t="shared" si="15"/>
        <v>0</v>
      </c>
      <c r="P75" s="363">
        <f t="shared" si="15"/>
        <v>0</v>
      </c>
      <c r="Q75" s="363">
        <f t="shared" si="15"/>
        <v>0</v>
      </c>
      <c r="R75" s="363">
        <f t="shared" si="15"/>
        <v>0</v>
      </c>
      <c r="S75" s="363">
        <f t="shared" si="15"/>
        <v>0</v>
      </c>
      <c r="T75" s="363">
        <f t="shared" si="15"/>
        <v>0</v>
      </c>
      <c r="U75" s="363">
        <f t="shared" si="15"/>
        <v>0</v>
      </c>
      <c r="V75" s="363">
        <f t="shared" si="15"/>
        <v>0</v>
      </c>
      <c r="W75" s="363">
        <f t="shared" si="15"/>
        <v>0</v>
      </c>
      <c r="X75" s="363">
        <f t="shared" si="15"/>
        <v>0</v>
      </c>
      <c r="Y75" s="363">
        <f t="shared" si="15"/>
        <v>0</v>
      </c>
      <c r="Z75" s="363">
        <f t="shared" si="15"/>
        <v>0</v>
      </c>
      <c r="AA75" s="363">
        <f t="shared" si="15"/>
        <v>0</v>
      </c>
      <c r="AB75" s="363">
        <f t="shared" si="15"/>
        <v>0</v>
      </c>
      <c r="AC75" s="363">
        <f t="shared" si="15"/>
        <v>0</v>
      </c>
      <c r="AD75" s="363">
        <f t="shared" si="15"/>
        <v>0</v>
      </c>
      <c r="AE75" s="363">
        <f t="shared" si="15"/>
        <v>0</v>
      </c>
      <c r="AF75" s="363">
        <f t="shared" si="15"/>
        <v>0</v>
      </c>
      <c r="AG75" s="363">
        <f t="shared" si="15"/>
        <v>0</v>
      </c>
      <c r="AH75" s="363">
        <f t="shared" si="15"/>
        <v>0</v>
      </c>
      <c r="AI75" s="363">
        <f t="shared" si="15"/>
        <v>0</v>
      </c>
      <c r="AJ75" s="363">
        <f t="shared" si="15"/>
        <v>0</v>
      </c>
      <c r="AK75" s="363">
        <f t="shared" si="15"/>
        <v>0</v>
      </c>
      <c r="AL75" s="363">
        <f t="shared" si="15"/>
        <v>0</v>
      </c>
      <c r="AM75" s="363">
        <f t="shared" si="15"/>
        <v>0</v>
      </c>
      <c r="AN75" s="363">
        <f t="shared" si="15"/>
        <v>0</v>
      </c>
      <c r="AO75" s="363">
        <f t="shared" ref="AO75:BF75" si="16">(AO26+AO25)*52</f>
        <v>0</v>
      </c>
      <c r="AP75" s="363">
        <f t="shared" si="16"/>
        <v>0</v>
      </c>
      <c r="AQ75" s="363">
        <f t="shared" si="16"/>
        <v>0</v>
      </c>
      <c r="AR75" s="363">
        <f t="shared" si="16"/>
        <v>0</v>
      </c>
      <c r="AS75" s="363">
        <f t="shared" si="16"/>
        <v>0</v>
      </c>
      <c r="AT75" s="363">
        <f t="shared" si="16"/>
        <v>0</v>
      </c>
      <c r="AU75" s="363">
        <f t="shared" si="16"/>
        <v>0</v>
      </c>
      <c r="AV75" s="363">
        <f t="shared" si="16"/>
        <v>0</v>
      </c>
      <c r="AW75" s="363">
        <f t="shared" si="16"/>
        <v>0</v>
      </c>
      <c r="AX75" s="363">
        <f t="shared" si="16"/>
        <v>0</v>
      </c>
      <c r="AY75" s="363">
        <f t="shared" si="16"/>
        <v>0</v>
      </c>
      <c r="AZ75" s="363">
        <f t="shared" si="16"/>
        <v>0</v>
      </c>
      <c r="BA75" s="363">
        <f t="shared" si="16"/>
        <v>0</v>
      </c>
      <c r="BB75" s="363">
        <f t="shared" si="16"/>
        <v>0</v>
      </c>
      <c r="BC75" s="363">
        <f t="shared" si="16"/>
        <v>0</v>
      </c>
      <c r="BD75" s="363">
        <f t="shared" si="16"/>
        <v>0</v>
      </c>
      <c r="BE75" s="363">
        <f t="shared" si="16"/>
        <v>0</v>
      </c>
      <c r="BF75" s="363">
        <f t="shared" si="16"/>
        <v>0</v>
      </c>
      <c r="BG75" s="361"/>
    </row>
    <row r="76" spans="1:59" s="362" customFormat="1" ht="39.75" hidden="1" customHeight="1" x14ac:dyDescent="0.25">
      <c r="A76" s="359"/>
      <c r="B76" s="207" t="s">
        <v>156</v>
      </c>
      <c r="C76" s="207"/>
      <c r="D76" s="207"/>
      <c r="E76" s="207"/>
      <c r="F76" s="207"/>
      <c r="G76" s="305">
        <v>55</v>
      </c>
      <c r="H76" s="350" t="s">
        <v>179</v>
      </c>
      <c r="I76" s="363">
        <f t="shared" ref="I76:AN76" si="17">SUM(I27:I30)</f>
        <v>0</v>
      </c>
      <c r="J76" s="363">
        <f t="shared" si="17"/>
        <v>0</v>
      </c>
      <c r="K76" s="363">
        <f t="shared" si="17"/>
        <v>0</v>
      </c>
      <c r="L76" s="363">
        <f t="shared" si="17"/>
        <v>0</v>
      </c>
      <c r="M76" s="363">
        <f t="shared" si="17"/>
        <v>0</v>
      </c>
      <c r="N76" s="363">
        <f t="shared" si="17"/>
        <v>0</v>
      </c>
      <c r="O76" s="363">
        <f t="shared" si="17"/>
        <v>0</v>
      </c>
      <c r="P76" s="363">
        <f t="shared" si="17"/>
        <v>0</v>
      </c>
      <c r="Q76" s="363">
        <f t="shared" si="17"/>
        <v>0</v>
      </c>
      <c r="R76" s="363">
        <f t="shared" si="17"/>
        <v>0</v>
      </c>
      <c r="S76" s="363">
        <f t="shared" si="17"/>
        <v>0</v>
      </c>
      <c r="T76" s="363">
        <f t="shared" si="17"/>
        <v>0</v>
      </c>
      <c r="U76" s="363">
        <f t="shared" si="17"/>
        <v>0</v>
      </c>
      <c r="V76" s="363">
        <f t="shared" si="17"/>
        <v>0</v>
      </c>
      <c r="W76" s="363">
        <f t="shared" si="17"/>
        <v>0</v>
      </c>
      <c r="X76" s="363">
        <f t="shared" si="17"/>
        <v>0</v>
      </c>
      <c r="Y76" s="363">
        <f t="shared" si="17"/>
        <v>0</v>
      </c>
      <c r="Z76" s="363">
        <f t="shared" si="17"/>
        <v>0</v>
      </c>
      <c r="AA76" s="363">
        <f t="shared" si="17"/>
        <v>0</v>
      </c>
      <c r="AB76" s="363">
        <f t="shared" si="17"/>
        <v>0</v>
      </c>
      <c r="AC76" s="363">
        <f t="shared" si="17"/>
        <v>0</v>
      </c>
      <c r="AD76" s="363">
        <f t="shared" si="17"/>
        <v>0</v>
      </c>
      <c r="AE76" s="363">
        <f t="shared" si="17"/>
        <v>0</v>
      </c>
      <c r="AF76" s="363">
        <f t="shared" si="17"/>
        <v>0</v>
      </c>
      <c r="AG76" s="363">
        <f t="shared" si="17"/>
        <v>0</v>
      </c>
      <c r="AH76" s="363">
        <f t="shared" si="17"/>
        <v>0</v>
      </c>
      <c r="AI76" s="363">
        <f t="shared" si="17"/>
        <v>0</v>
      </c>
      <c r="AJ76" s="363">
        <f t="shared" si="17"/>
        <v>0</v>
      </c>
      <c r="AK76" s="363">
        <f t="shared" si="17"/>
        <v>0</v>
      </c>
      <c r="AL76" s="363">
        <f t="shared" si="17"/>
        <v>0</v>
      </c>
      <c r="AM76" s="363">
        <f t="shared" si="17"/>
        <v>0</v>
      </c>
      <c r="AN76" s="363">
        <f t="shared" si="17"/>
        <v>0</v>
      </c>
      <c r="AO76" s="363">
        <f t="shared" ref="AO76:BF76" si="18">SUM(AO27:AO30)</f>
        <v>0</v>
      </c>
      <c r="AP76" s="363">
        <f t="shared" si="18"/>
        <v>0</v>
      </c>
      <c r="AQ76" s="363">
        <f t="shared" si="18"/>
        <v>0</v>
      </c>
      <c r="AR76" s="363">
        <f t="shared" si="18"/>
        <v>0</v>
      </c>
      <c r="AS76" s="363">
        <f t="shared" si="18"/>
        <v>0</v>
      </c>
      <c r="AT76" s="363">
        <f t="shared" si="18"/>
        <v>0</v>
      </c>
      <c r="AU76" s="363">
        <f t="shared" si="18"/>
        <v>0</v>
      </c>
      <c r="AV76" s="363">
        <f t="shared" si="18"/>
        <v>0</v>
      </c>
      <c r="AW76" s="363">
        <f t="shared" si="18"/>
        <v>0</v>
      </c>
      <c r="AX76" s="363">
        <f t="shared" si="18"/>
        <v>0</v>
      </c>
      <c r="AY76" s="363">
        <f t="shared" si="18"/>
        <v>0</v>
      </c>
      <c r="AZ76" s="363">
        <f t="shared" si="18"/>
        <v>0</v>
      </c>
      <c r="BA76" s="363">
        <f t="shared" si="18"/>
        <v>0</v>
      </c>
      <c r="BB76" s="363">
        <f t="shared" si="18"/>
        <v>0</v>
      </c>
      <c r="BC76" s="363">
        <f t="shared" si="18"/>
        <v>0</v>
      </c>
      <c r="BD76" s="363">
        <f t="shared" si="18"/>
        <v>0</v>
      </c>
      <c r="BE76" s="363">
        <f t="shared" si="18"/>
        <v>0</v>
      </c>
      <c r="BF76" s="363">
        <f t="shared" si="18"/>
        <v>0</v>
      </c>
      <c r="BG76" s="361"/>
    </row>
    <row r="77" spans="1:59" s="362" customFormat="1" ht="15" hidden="1" customHeight="1" x14ac:dyDescent="0.25">
      <c r="A77" s="359"/>
      <c r="B77" s="207" t="s">
        <v>157</v>
      </c>
      <c r="C77" s="207"/>
      <c r="D77" s="207"/>
      <c r="E77" s="207"/>
      <c r="F77" s="207"/>
      <c r="G77" s="306">
        <v>56</v>
      </c>
      <c r="H77" s="353" t="s">
        <v>180</v>
      </c>
      <c r="I77" s="363">
        <f>I75-I76</f>
        <v>0</v>
      </c>
      <c r="J77" s="363">
        <f>J75-J76</f>
        <v>0</v>
      </c>
      <c r="K77" s="363">
        <f>K75-K76</f>
        <v>0</v>
      </c>
      <c r="L77" s="363">
        <f>L75-L76</f>
        <v>0</v>
      </c>
      <c r="M77" s="363">
        <f>M75-M76</f>
        <v>0</v>
      </c>
      <c r="N77" s="363">
        <f t="shared" ref="N77:BF77" si="19">N75-N76</f>
        <v>0</v>
      </c>
      <c r="O77" s="363">
        <f t="shared" si="19"/>
        <v>0</v>
      </c>
      <c r="P77" s="363">
        <f t="shared" si="19"/>
        <v>0</v>
      </c>
      <c r="Q77" s="363">
        <f t="shared" si="19"/>
        <v>0</v>
      </c>
      <c r="R77" s="363">
        <f t="shared" si="19"/>
        <v>0</v>
      </c>
      <c r="S77" s="363">
        <f t="shared" si="19"/>
        <v>0</v>
      </c>
      <c r="T77" s="363">
        <f t="shared" si="19"/>
        <v>0</v>
      </c>
      <c r="U77" s="363">
        <f t="shared" si="19"/>
        <v>0</v>
      </c>
      <c r="V77" s="363">
        <f t="shared" si="19"/>
        <v>0</v>
      </c>
      <c r="W77" s="363">
        <f t="shared" si="19"/>
        <v>0</v>
      </c>
      <c r="X77" s="363">
        <f t="shared" si="19"/>
        <v>0</v>
      </c>
      <c r="Y77" s="363">
        <f t="shared" si="19"/>
        <v>0</v>
      </c>
      <c r="Z77" s="363">
        <f t="shared" si="19"/>
        <v>0</v>
      </c>
      <c r="AA77" s="363">
        <f t="shared" si="19"/>
        <v>0</v>
      </c>
      <c r="AB77" s="363">
        <f t="shared" si="19"/>
        <v>0</v>
      </c>
      <c r="AC77" s="363">
        <f t="shared" si="19"/>
        <v>0</v>
      </c>
      <c r="AD77" s="363">
        <f t="shared" si="19"/>
        <v>0</v>
      </c>
      <c r="AE77" s="363">
        <f t="shared" si="19"/>
        <v>0</v>
      </c>
      <c r="AF77" s="363">
        <f t="shared" si="19"/>
        <v>0</v>
      </c>
      <c r="AG77" s="363">
        <f t="shared" si="19"/>
        <v>0</v>
      </c>
      <c r="AH77" s="363">
        <f t="shared" si="19"/>
        <v>0</v>
      </c>
      <c r="AI77" s="363">
        <f t="shared" si="19"/>
        <v>0</v>
      </c>
      <c r="AJ77" s="363">
        <f t="shared" si="19"/>
        <v>0</v>
      </c>
      <c r="AK77" s="363">
        <f t="shared" si="19"/>
        <v>0</v>
      </c>
      <c r="AL77" s="363">
        <f t="shared" si="19"/>
        <v>0</v>
      </c>
      <c r="AM77" s="363">
        <f t="shared" si="19"/>
        <v>0</v>
      </c>
      <c r="AN77" s="363">
        <f t="shared" si="19"/>
        <v>0</v>
      </c>
      <c r="AO77" s="363">
        <f t="shared" si="19"/>
        <v>0</v>
      </c>
      <c r="AP77" s="363">
        <f t="shared" si="19"/>
        <v>0</v>
      </c>
      <c r="AQ77" s="363">
        <f t="shared" si="19"/>
        <v>0</v>
      </c>
      <c r="AR77" s="363">
        <f t="shared" si="19"/>
        <v>0</v>
      </c>
      <c r="AS77" s="363">
        <f t="shared" si="19"/>
        <v>0</v>
      </c>
      <c r="AT77" s="363">
        <f t="shared" si="19"/>
        <v>0</v>
      </c>
      <c r="AU77" s="363">
        <f t="shared" si="19"/>
        <v>0</v>
      </c>
      <c r="AV77" s="363">
        <f t="shared" si="19"/>
        <v>0</v>
      </c>
      <c r="AW77" s="363">
        <f t="shared" si="19"/>
        <v>0</v>
      </c>
      <c r="AX77" s="363">
        <f t="shared" si="19"/>
        <v>0</v>
      </c>
      <c r="AY77" s="363">
        <f t="shared" si="19"/>
        <v>0</v>
      </c>
      <c r="AZ77" s="363">
        <f t="shared" si="19"/>
        <v>0</v>
      </c>
      <c r="BA77" s="363">
        <f t="shared" si="19"/>
        <v>0</v>
      </c>
      <c r="BB77" s="363">
        <f t="shared" si="19"/>
        <v>0</v>
      </c>
      <c r="BC77" s="363">
        <f t="shared" si="19"/>
        <v>0</v>
      </c>
      <c r="BD77" s="363">
        <f t="shared" si="19"/>
        <v>0</v>
      </c>
      <c r="BE77" s="363">
        <f t="shared" si="19"/>
        <v>0</v>
      </c>
      <c r="BF77" s="363">
        <f t="shared" si="19"/>
        <v>0</v>
      </c>
      <c r="BG77" s="361"/>
    </row>
    <row r="78" spans="1:59" s="362" customFormat="1" ht="25.5" hidden="1" customHeight="1" x14ac:dyDescent="0.25">
      <c r="A78" s="359"/>
      <c r="B78" s="207" t="s">
        <v>464</v>
      </c>
      <c r="C78" s="207"/>
      <c r="D78" s="207"/>
      <c r="E78" s="207"/>
      <c r="F78" s="207"/>
      <c r="G78" s="305">
        <v>57</v>
      </c>
      <c r="H78" s="350" t="s">
        <v>182</v>
      </c>
      <c r="I78" s="363">
        <f t="shared" ref="I78:AN78" si="20">I77*SUM(I35:I45)</f>
        <v>0</v>
      </c>
      <c r="J78" s="363">
        <f t="shared" si="20"/>
        <v>0</v>
      </c>
      <c r="K78" s="363">
        <f t="shared" si="20"/>
        <v>0</v>
      </c>
      <c r="L78" s="363">
        <f t="shared" si="20"/>
        <v>0</v>
      </c>
      <c r="M78" s="363">
        <f t="shared" si="20"/>
        <v>0</v>
      </c>
      <c r="N78" s="363">
        <f t="shared" si="20"/>
        <v>0</v>
      </c>
      <c r="O78" s="363">
        <f t="shared" si="20"/>
        <v>0</v>
      </c>
      <c r="P78" s="363">
        <f t="shared" si="20"/>
        <v>0</v>
      </c>
      <c r="Q78" s="363">
        <f t="shared" si="20"/>
        <v>0</v>
      </c>
      <c r="R78" s="363">
        <f t="shared" si="20"/>
        <v>0</v>
      </c>
      <c r="S78" s="363">
        <f t="shared" si="20"/>
        <v>0</v>
      </c>
      <c r="T78" s="363">
        <f t="shared" si="20"/>
        <v>0</v>
      </c>
      <c r="U78" s="363">
        <f t="shared" si="20"/>
        <v>0</v>
      </c>
      <c r="V78" s="363">
        <f t="shared" si="20"/>
        <v>0</v>
      </c>
      <c r="W78" s="363">
        <f t="shared" si="20"/>
        <v>0</v>
      </c>
      <c r="X78" s="363">
        <f t="shared" si="20"/>
        <v>0</v>
      </c>
      <c r="Y78" s="363">
        <f t="shared" si="20"/>
        <v>0</v>
      </c>
      <c r="Z78" s="363">
        <f t="shared" si="20"/>
        <v>0</v>
      </c>
      <c r="AA78" s="363">
        <f t="shared" si="20"/>
        <v>0</v>
      </c>
      <c r="AB78" s="363">
        <f t="shared" si="20"/>
        <v>0</v>
      </c>
      <c r="AC78" s="363">
        <f t="shared" si="20"/>
        <v>0</v>
      </c>
      <c r="AD78" s="363">
        <f t="shared" si="20"/>
        <v>0</v>
      </c>
      <c r="AE78" s="363">
        <f t="shared" si="20"/>
        <v>0</v>
      </c>
      <c r="AF78" s="363">
        <f t="shared" si="20"/>
        <v>0</v>
      </c>
      <c r="AG78" s="363">
        <f t="shared" si="20"/>
        <v>0</v>
      </c>
      <c r="AH78" s="363">
        <f t="shared" si="20"/>
        <v>0</v>
      </c>
      <c r="AI78" s="363">
        <f t="shared" si="20"/>
        <v>0</v>
      </c>
      <c r="AJ78" s="363">
        <f t="shared" si="20"/>
        <v>0</v>
      </c>
      <c r="AK78" s="363">
        <f t="shared" si="20"/>
        <v>0</v>
      </c>
      <c r="AL78" s="363">
        <f t="shared" si="20"/>
        <v>0</v>
      </c>
      <c r="AM78" s="363">
        <f t="shared" si="20"/>
        <v>0</v>
      </c>
      <c r="AN78" s="363">
        <f t="shared" si="20"/>
        <v>0</v>
      </c>
      <c r="AO78" s="363">
        <f t="shared" ref="AO78:BF78" si="21">AO77*SUM(AO35:AO45)</f>
        <v>0</v>
      </c>
      <c r="AP78" s="363">
        <f t="shared" si="21"/>
        <v>0</v>
      </c>
      <c r="AQ78" s="363">
        <f t="shared" si="21"/>
        <v>0</v>
      </c>
      <c r="AR78" s="363">
        <f t="shared" si="21"/>
        <v>0</v>
      </c>
      <c r="AS78" s="363">
        <f t="shared" si="21"/>
        <v>0</v>
      </c>
      <c r="AT78" s="363">
        <f t="shared" si="21"/>
        <v>0</v>
      </c>
      <c r="AU78" s="363">
        <f t="shared" si="21"/>
        <v>0</v>
      </c>
      <c r="AV78" s="363">
        <f t="shared" si="21"/>
        <v>0</v>
      </c>
      <c r="AW78" s="363">
        <f t="shared" si="21"/>
        <v>0</v>
      </c>
      <c r="AX78" s="363">
        <f t="shared" si="21"/>
        <v>0</v>
      </c>
      <c r="AY78" s="363">
        <f t="shared" si="21"/>
        <v>0</v>
      </c>
      <c r="AZ78" s="363">
        <f t="shared" si="21"/>
        <v>0</v>
      </c>
      <c r="BA78" s="363">
        <f t="shared" si="21"/>
        <v>0</v>
      </c>
      <c r="BB78" s="363">
        <f t="shared" si="21"/>
        <v>0</v>
      </c>
      <c r="BC78" s="363">
        <f t="shared" si="21"/>
        <v>0</v>
      </c>
      <c r="BD78" s="363">
        <f t="shared" si="21"/>
        <v>0</v>
      </c>
      <c r="BE78" s="363">
        <f t="shared" si="21"/>
        <v>0</v>
      </c>
      <c r="BF78" s="363">
        <f t="shared" si="21"/>
        <v>0</v>
      </c>
      <c r="BG78" s="361"/>
    </row>
    <row r="79" spans="1:59" s="362" customFormat="1" ht="21" hidden="1" customHeight="1" x14ac:dyDescent="0.25">
      <c r="A79" s="359"/>
      <c r="B79" s="207" t="s">
        <v>158</v>
      </c>
      <c r="C79" s="207"/>
      <c r="D79" s="207"/>
      <c r="E79" s="207"/>
      <c r="F79" s="207"/>
      <c r="G79" s="306">
        <v>58</v>
      </c>
      <c r="H79" s="353" t="s">
        <v>181</v>
      </c>
      <c r="I79" s="364">
        <f t="shared" ref="I79:AN79" si="22">SUM(I48:I57)*I77</f>
        <v>0</v>
      </c>
      <c r="J79" s="364">
        <f t="shared" si="22"/>
        <v>0</v>
      </c>
      <c r="K79" s="364">
        <f t="shared" si="22"/>
        <v>0</v>
      </c>
      <c r="L79" s="364">
        <f t="shared" si="22"/>
        <v>0</v>
      </c>
      <c r="M79" s="364">
        <f t="shared" si="22"/>
        <v>0</v>
      </c>
      <c r="N79" s="364">
        <f t="shared" si="22"/>
        <v>0</v>
      </c>
      <c r="O79" s="364">
        <f t="shared" si="22"/>
        <v>0</v>
      </c>
      <c r="P79" s="364">
        <f t="shared" si="22"/>
        <v>0</v>
      </c>
      <c r="Q79" s="364">
        <f t="shared" si="22"/>
        <v>0</v>
      </c>
      <c r="R79" s="364">
        <f t="shared" si="22"/>
        <v>0</v>
      </c>
      <c r="S79" s="364">
        <f t="shared" si="22"/>
        <v>0</v>
      </c>
      <c r="T79" s="364">
        <f t="shared" si="22"/>
        <v>0</v>
      </c>
      <c r="U79" s="364">
        <f t="shared" si="22"/>
        <v>0</v>
      </c>
      <c r="V79" s="364">
        <f t="shared" si="22"/>
        <v>0</v>
      </c>
      <c r="W79" s="364">
        <f t="shared" si="22"/>
        <v>0</v>
      </c>
      <c r="X79" s="364">
        <f t="shared" si="22"/>
        <v>0</v>
      </c>
      <c r="Y79" s="364">
        <f t="shared" si="22"/>
        <v>0</v>
      </c>
      <c r="Z79" s="364">
        <f t="shared" si="22"/>
        <v>0</v>
      </c>
      <c r="AA79" s="364">
        <f t="shared" si="22"/>
        <v>0</v>
      </c>
      <c r="AB79" s="364">
        <f t="shared" si="22"/>
        <v>0</v>
      </c>
      <c r="AC79" s="364">
        <f t="shared" si="22"/>
        <v>0</v>
      </c>
      <c r="AD79" s="364">
        <f t="shared" si="22"/>
        <v>0</v>
      </c>
      <c r="AE79" s="364">
        <f t="shared" si="22"/>
        <v>0</v>
      </c>
      <c r="AF79" s="364">
        <f t="shared" si="22"/>
        <v>0</v>
      </c>
      <c r="AG79" s="364">
        <f t="shared" si="22"/>
        <v>0</v>
      </c>
      <c r="AH79" s="364">
        <f t="shared" si="22"/>
        <v>0</v>
      </c>
      <c r="AI79" s="364">
        <f t="shared" si="22"/>
        <v>0</v>
      </c>
      <c r="AJ79" s="364">
        <f t="shared" si="22"/>
        <v>0</v>
      </c>
      <c r="AK79" s="364">
        <f t="shared" si="22"/>
        <v>0</v>
      </c>
      <c r="AL79" s="364">
        <f t="shared" si="22"/>
        <v>0</v>
      </c>
      <c r="AM79" s="364">
        <f t="shared" si="22"/>
        <v>0</v>
      </c>
      <c r="AN79" s="364">
        <f t="shared" si="22"/>
        <v>0</v>
      </c>
      <c r="AO79" s="364">
        <f t="shared" ref="AO79:BF79" si="23">SUM(AO48:AO57)*AO77</f>
        <v>0</v>
      </c>
      <c r="AP79" s="364">
        <f t="shared" si="23"/>
        <v>0</v>
      </c>
      <c r="AQ79" s="364">
        <f t="shared" si="23"/>
        <v>0</v>
      </c>
      <c r="AR79" s="364">
        <f t="shared" si="23"/>
        <v>0</v>
      </c>
      <c r="AS79" s="364">
        <f t="shared" si="23"/>
        <v>0</v>
      </c>
      <c r="AT79" s="364">
        <f t="shared" si="23"/>
        <v>0</v>
      </c>
      <c r="AU79" s="364">
        <f t="shared" si="23"/>
        <v>0</v>
      </c>
      <c r="AV79" s="364">
        <f t="shared" si="23"/>
        <v>0</v>
      </c>
      <c r="AW79" s="364">
        <f t="shared" si="23"/>
        <v>0</v>
      </c>
      <c r="AX79" s="364">
        <f t="shared" si="23"/>
        <v>0</v>
      </c>
      <c r="AY79" s="364">
        <f t="shared" si="23"/>
        <v>0</v>
      </c>
      <c r="AZ79" s="364">
        <f t="shared" si="23"/>
        <v>0</v>
      </c>
      <c r="BA79" s="364">
        <f t="shared" si="23"/>
        <v>0</v>
      </c>
      <c r="BB79" s="364">
        <f t="shared" si="23"/>
        <v>0</v>
      </c>
      <c r="BC79" s="364">
        <f t="shared" si="23"/>
        <v>0</v>
      </c>
      <c r="BD79" s="364">
        <f t="shared" si="23"/>
        <v>0</v>
      </c>
      <c r="BE79" s="364">
        <f t="shared" si="23"/>
        <v>0</v>
      </c>
      <c r="BF79" s="364">
        <f t="shared" si="23"/>
        <v>0</v>
      </c>
      <c r="BG79" s="361"/>
    </row>
    <row r="80" spans="1:59" s="362" customFormat="1" ht="30" hidden="1" customHeight="1" x14ac:dyDescent="0.25">
      <c r="A80" s="359"/>
      <c r="B80" s="207" t="s">
        <v>159</v>
      </c>
      <c r="C80" s="207"/>
      <c r="D80" s="207"/>
      <c r="E80" s="207"/>
      <c r="F80" s="207"/>
      <c r="G80" s="305">
        <v>59</v>
      </c>
      <c r="H80" s="350" t="s">
        <v>183</v>
      </c>
      <c r="I80" s="364">
        <f t="shared" ref="I80:AN80" si="24">I47*I77</f>
        <v>0</v>
      </c>
      <c r="J80" s="364">
        <f t="shared" si="24"/>
        <v>0</v>
      </c>
      <c r="K80" s="364">
        <f t="shared" si="24"/>
        <v>0</v>
      </c>
      <c r="L80" s="364">
        <f t="shared" si="24"/>
        <v>0</v>
      </c>
      <c r="M80" s="364">
        <f t="shared" si="24"/>
        <v>0</v>
      </c>
      <c r="N80" s="364">
        <f t="shared" si="24"/>
        <v>0</v>
      </c>
      <c r="O80" s="364">
        <f t="shared" si="24"/>
        <v>0</v>
      </c>
      <c r="P80" s="364">
        <f t="shared" si="24"/>
        <v>0</v>
      </c>
      <c r="Q80" s="364">
        <f t="shared" si="24"/>
        <v>0</v>
      </c>
      <c r="R80" s="364">
        <f t="shared" si="24"/>
        <v>0</v>
      </c>
      <c r="S80" s="364">
        <f t="shared" si="24"/>
        <v>0</v>
      </c>
      <c r="T80" s="364">
        <f t="shared" si="24"/>
        <v>0</v>
      </c>
      <c r="U80" s="364">
        <f t="shared" si="24"/>
        <v>0</v>
      </c>
      <c r="V80" s="364">
        <f t="shared" si="24"/>
        <v>0</v>
      </c>
      <c r="W80" s="364">
        <f t="shared" si="24"/>
        <v>0</v>
      </c>
      <c r="X80" s="364">
        <f t="shared" si="24"/>
        <v>0</v>
      </c>
      <c r="Y80" s="364">
        <f t="shared" si="24"/>
        <v>0</v>
      </c>
      <c r="Z80" s="364">
        <f t="shared" si="24"/>
        <v>0</v>
      </c>
      <c r="AA80" s="364">
        <f t="shared" si="24"/>
        <v>0</v>
      </c>
      <c r="AB80" s="364">
        <f t="shared" si="24"/>
        <v>0</v>
      </c>
      <c r="AC80" s="364">
        <f t="shared" si="24"/>
        <v>0</v>
      </c>
      <c r="AD80" s="364">
        <f t="shared" si="24"/>
        <v>0</v>
      </c>
      <c r="AE80" s="364">
        <f t="shared" si="24"/>
        <v>0</v>
      </c>
      <c r="AF80" s="364">
        <f t="shared" si="24"/>
        <v>0</v>
      </c>
      <c r="AG80" s="364">
        <f t="shared" si="24"/>
        <v>0</v>
      </c>
      <c r="AH80" s="364">
        <f t="shared" si="24"/>
        <v>0</v>
      </c>
      <c r="AI80" s="364">
        <f t="shared" si="24"/>
        <v>0</v>
      </c>
      <c r="AJ80" s="364">
        <f t="shared" si="24"/>
        <v>0</v>
      </c>
      <c r="AK80" s="364">
        <f t="shared" si="24"/>
        <v>0</v>
      </c>
      <c r="AL80" s="364">
        <f t="shared" si="24"/>
        <v>0</v>
      </c>
      <c r="AM80" s="364">
        <f t="shared" si="24"/>
        <v>0</v>
      </c>
      <c r="AN80" s="364">
        <f t="shared" si="24"/>
        <v>0</v>
      </c>
      <c r="AO80" s="364">
        <f t="shared" ref="AO80:BF80" si="25">AO47*AO77</f>
        <v>0</v>
      </c>
      <c r="AP80" s="364">
        <f t="shared" si="25"/>
        <v>0</v>
      </c>
      <c r="AQ80" s="364">
        <f t="shared" si="25"/>
        <v>0</v>
      </c>
      <c r="AR80" s="364">
        <f t="shared" si="25"/>
        <v>0</v>
      </c>
      <c r="AS80" s="364">
        <f t="shared" si="25"/>
        <v>0</v>
      </c>
      <c r="AT80" s="364">
        <f t="shared" si="25"/>
        <v>0</v>
      </c>
      <c r="AU80" s="364">
        <f t="shared" si="25"/>
        <v>0</v>
      </c>
      <c r="AV80" s="364">
        <f t="shared" si="25"/>
        <v>0</v>
      </c>
      <c r="AW80" s="364">
        <f t="shared" si="25"/>
        <v>0</v>
      </c>
      <c r="AX80" s="364">
        <f t="shared" si="25"/>
        <v>0</v>
      </c>
      <c r="AY80" s="364">
        <f t="shared" si="25"/>
        <v>0</v>
      </c>
      <c r="AZ80" s="364">
        <f t="shared" si="25"/>
        <v>0</v>
      </c>
      <c r="BA80" s="364">
        <f t="shared" si="25"/>
        <v>0</v>
      </c>
      <c r="BB80" s="364">
        <f t="shared" si="25"/>
        <v>0</v>
      </c>
      <c r="BC80" s="364">
        <f t="shared" si="25"/>
        <v>0</v>
      </c>
      <c r="BD80" s="364">
        <f t="shared" si="25"/>
        <v>0</v>
      </c>
      <c r="BE80" s="364">
        <f t="shared" si="25"/>
        <v>0</v>
      </c>
      <c r="BF80" s="364">
        <f t="shared" si="25"/>
        <v>0</v>
      </c>
      <c r="BG80" s="361"/>
    </row>
    <row r="81" spans="1:59" s="362" customFormat="1" ht="12.75" hidden="1" customHeight="1" x14ac:dyDescent="0.25">
      <c r="A81" s="845" t="s">
        <v>462</v>
      </c>
      <c r="B81" s="203" t="str">
        <f t="shared" ref="B81:B90" si="26">D36</f>
        <v>Department 1 Name</v>
      </c>
      <c r="C81" s="203"/>
      <c r="D81" s="203"/>
      <c r="E81" s="203"/>
      <c r="F81" s="203"/>
      <c r="G81" s="306">
        <v>60</v>
      </c>
      <c r="H81" s="353" t="s">
        <v>184</v>
      </c>
      <c r="I81" s="356">
        <f t="shared" ref="I81:AN81" si="27">IF(I$77&gt;0,I36*I$77*I$73,0)</f>
        <v>0</v>
      </c>
      <c r="J81" s="356">
        <f t="shared" si="27"/>
        <v>0</v>
      </c>
      <c r="K81" s="356">
        <f t="shared" si="27"/>
        <v>0</v>
      </c>
      <c r="L81" s="356">
        <f t="shared" si="27"/>
        <v>0</v>
      </c>
      <c r="M81" s="356">
        <f t="shared" si="27"/>
        <v>0</v>
      </c>
      <c r="N81" s="356">
        <f t="shared" si="27"/>
        <v>0</v>
      </c>
      <c r="O81" s="356">
        <f t="shared" si="27"/>
        <v>0</v>
      </c>
      <c r="P81" s="356">
        <f t="shared" si="27"/>
        <v>0</v>
      </c>
      <c r="Q81" s="356">
        <f t="shared" si="27"/>
        <v>0</v>
      </c>
      <c r="R81" s="356">
        <f t="shared" si="27"/>
        <v>0</v>
      </c>
      <c r="S81" s="356">
        <f t="shared" si="27"/>
        <v>0</v>
      </c>
      <c r="T81" s="356">
        <f t="shared" si="27"/>
        <v>0</v>
      </c>
      <c r="U81" s="356">
        <f t="shared" si="27"/>
        <v>0</v>
      </c>
      <c r="V81" s="356">
        <f t="shared" si="27"/>
        <v>0</v>
      </c>
      <c r="W81" s="356">
        <f t="shared" si="27"/>
        <v>0</v>
      </c>
      <c r="X81" s="356">
        <f t="shared" si="27"/>
        <v>0</v>
      </c>
      <c r="Y81" s="356">
        <f t="shared" si="27"/>
        <v>0</v>
      </c>
      <c r="Z81" s="356">
        <f t="shared" si="27"/>
        <v>0</v>
      </c>
      <c r="AA81" s="356">
        <f t="shared" si="27"/>
        <v>0</v>
      </c>
      <c r="AB81" s="356">
        <f t="shared" si="27"/>
        <v>0</v>
      </c>
      <c r="AC81" s="356">
        <f t="shared" si="27"/>
        <v>0</v>
      </c>
      <c r="AD81" s="356">
        <f t="shared" si="27"/>
        <v>0</v>
      </c>
      <c r="AE81" s="356">
        <f t="shared" si="27"/>
        <v>0</v>
      </c>
      <c r="AF81" s="356">
        <f t="shared" si="27"/>
        <v>0</v>
      </c>
      <c r="AG81" s="356">
        <f t="shared" si="27"/>
        <v>0</v>
      </c>
      <c r="AH81" s="356">
        <f t="shared" si="27"/>
        <v>0</v>
      </c>
      <c r="AI81" s="356">
        <f t="shared" si="27"/>
        <v>0</v>
      </c>
      <c r="AJ81" s="356">
        <f t="shared" si="27"/>
        <v>0</v>
      </c>
      <c r="AK81" s="356">
        <f t="shared" si="27"/>
        <v>0</v>
      </c>
      <c r="AL81" s="356">
        <f t="shared" si="27"/>
        <v>0</v>
      </c>
      <c r="AM81" s="356">
        <f t="shared" si="27"/>
        <v>0</v>
      </c>
      <c r="AN81" s="356">
        <f t="shared" si="27"/>
        <v>0</v>
      </c>
      <c r="AO81" s="356">
        <f t="shared" ref="AO81:BF81" si="28">IF(AO$77&gt;0,AO36*AO$77*AO$73,0)</f>
        <v>0</v>
      </c>
      <c r="AP81" s="356">
        <f t="shared" si="28"/>
        <v>0</v>
      </c>
      <c r="AQ81" s="356">
        <f t="shared" si="28"/>
        <v>0</v>
      </c>
      <c r="AR81" s="356">
        <f t="shared" si="28"/>
        <v>0</v>
      </c>
      <c r="AS81" s="356">
        <f t="shared" si="28"/>
        <v>0</v>
      </c>
      <c r="AT81" s="356">
        <f t="shared" si="28"/>
        <v>0</v>
      </c>
      <c r="AU81" s="356">
        <f t="shared" si="28"/>
        <v>0</v>
      </c>
      <c r="AV81" s="356">
        <f t="shared" si="28"/>
        <v>0</v>
      </c>
      <c r="AW81" s="356">
        <f t="shared" si="28"/>
        <v>0</v>
      </c>
      <c r="AX81" s="356">
        <f t="shared" si="28"/>
        <v>0</v>
      </c>
      <c r="AY81" s="356">
        <f t="shared" si="28"/>
        <v>0</v>
      </c>
      <c r="AZ81" s="356">
        <f t="shared" si="28"/>
        <v>0</v>
      </c>
      <c r="BA81" s="356">
        <f t="shared" si="28"/>
        <v>0</v>
      </c>
      <c r="BB81" s="356">
        <f t="shared" si="28"/>
        <v>0</v>
      </c>
      <c r="BC81" s="356">
        <f t="shared" si="28"/>
        <v>0</v>
      </c>
      <c r="BD81" s="356">
        <f t="shared" si="28"/>
        <v>0</v>
      </c>
      <c r="BE81" s="356">
        <f t="shared" si="28"/>
        <v>0</v>
      </c>
      <c r="BF81" s="356">
        <f t="shared" si="28"/>
        <v>0</v>
      </c>
      <c r="BG81" s="361"/>
    </row>
    <row r="82" spans="1:59" s="362" customFormat="1" ht="12.75" hidden="1" customHeight="1" x14ac:dyDescent="0.25">
      <c r="A82" s="846"/>
      <c r="B82" s="203" t="str">
        <f t="shared" si="26"/>
        <v>Department 2 Name</v>
      </c>
      <c r="C82" s="203"/>
      <c r="D82" s="203"/>
      <c r="E82" s="203"/>
      <c r="F82" s="203"/>
      <c r="G82" s="305">
        <v>61</v>
      </c>
      <c r="H82" s="353" t="s">
        <v>185</v>
      </c>
      <c r="I82" s="356">
        <f t="shared" ref="I82:AN82" si="29">IF(I$77&gt;0,I37*I$77*I$73,0)</f>
        <v>0</v>
      </c>
      <c r="J82" s="356">
        <f t="shared" si="29"/>
        <v>0</v>
      </c>
      <c r="K82" s="356">
        <f t="shared" si="29"/>
        <v>0</v>
      </c>
      <c r="L82" s="356">
        <f t="shared" si="29"/>
        <v>0</v>
      </c>
      <c r="M82" s="356">
        <f t="shared" si="29"/>
        <v>0</v>
      </c>
      <c r="N82" s="356">
        <f t="shared" si="29"/>
        <v>0</v>
      </c>
      <c r="O82" s="356">
        <f t="shared" si="29"/>
        <v>0</v>
      </c>
      <c r="P82" s="356">
        <f t="shared" si="29"/>
        <v>0</v>
      </c>
      <c r="Q82" s="356">
        <f t="shared" si="29"/>
        <v>0</v>
      </c>
      <c r="R82" s="356">
        <f t="shared" si="29"/>
        <v>0</v>
      </c>
      <c r="S82" s="356">
        <f t="shared" si="29"/>
        <v>0</v>
      </c>
      <c r="T82" s="356">
        <f t="shared" si="29"/>
        <v>0</v>
      </c>
      <c r="U82" s="356">
        <f t="shared" si="29"/>
        <v>0</v>
      </c>
      <c r="V82" s="356">
        <f t="shared" si="29"/>
        <v>0</v>
      </c>
      <c r="W82" s="356">
        <f t="shared" si="29"/>
        <v>0</v>
      </c>
      <c r="X82" s="356">
        <f t="shared" si="29"/>
        <v>0</v>
      </c>
      <c r="Y82" s="356">
        <f t="shared" si="29"/>
        <v>0</v>
      </c>
      <c r="Z82" s="356">
        <f t="shared" si="29"/>
        <v>0</v>
      </c>
      <c r="AA82" s="356">
        <f t="shared" si="29"/>
        <v>0</v>
      </c>
      <c r="AB82" s="356">
        <f t="shared" si="29"/>
        <v>0</v>
      </c>
      <c r="AC82" s="356">
        <f t="shared" si="29"/>
        <v>0</v>
      </c>
      <c r="AD82" s="356">
        <f t="shared" si="29"/>
        <v>0</v>
      </c>
      <c r="AE82" s="356">
        <f t="shared" si="29"/>
        <v>0</v>
      </c>
      <c r="AF82" s="356">
        <f t="shared" si="29"/>
        <v>0</v>
      </c>
      <c r="AG82" s="356">
        <f t="shared" si="29"/>
        <v>0</v>
      </c>
      <c r="AH82" s="356">
        <f t="shared" si="29"/>
        <v>0</v>
      </c>
      <c r="AI82" s="356">
        <f t="shared" si="29"/>
        <v>0</v>
      </c>
      <c r="AJ82" s="356">
        <f t="shared" si="29"/>
        <v>0</v>
      </c>
      <c r="AK82" s="356">
        <f t="shared" si="29"/>
        <v>0</v>
      </c>
      <c r="AL82" s="356">
        <f t="shared" si="29"/>
        <v>0</v>
      </c>
      <c r="AM82" s="356">
        <f t="shared" si="29"/>
        <v>0</v>
      </c>
      <c r="AN82" s="356">
        <f t="shared" si="29"/>
        <v>0</v>
      </c>
      <c r="AO82" s="356">
        <f t="shared" ref="AO82:BF82" si="30">IF(AO$77&gt;0,AO37*AO$77*AO$73,0)</f>
        <v>0</v>
      </c>
      <c r="AP82" s="356">
        <f t="shared" si="30"/>
        <v>0</v>
      </c>
      <c r="AQ82" s="356">
        <f t="shared" si="30"/>
        <v>0</v>
      </c>
      <c r="AR82" s="356">
        <f t="shared" si="30"/>
        <v>0</v>
      </c>
      <c r="AS82" s="356">
        <f t="shared" si="30"/>
        <v>0</v>
      </c>
      <c r="AT82" s="356">
        <f t="shared" si="30"/>
        <v>0</v>
      </c>
      <c r="AU82" s="356">
        <f t="shared" si="30"/>
        <v>0</v>
      </c>
      <c r="AV82" s="356">
        <f t="shared" si="30"/>
        <v>0</v>
      </c>
      <c r="AW82" s="356">
        <f t="shared" si="30"/>
        <v>0</v>
      </c>
      <c r="AX82" s="356">
        <f t="shared" si="30"/>
        <v>0</v>
      </c>
      <c r="AY82" s="356">
        <f t="shared" si="30"/>
        <v>0</v>
      </c>
      <c r="AZ82" s="356">
        <f t="shared" si="30"/>
        <v>0</v>
      </c>
      <c r="BA82" s="356">
        <f t="shared" si="30"/>
        <v>0</v>
      </c>
      <c r="BB82" s="356">
        <f t="shared" si="30"/>
        <v>0</v>
      </c>
      <c r="BC82" s="356">
        <f t="shared" si="30"/>
        <v>0</v>
      </c>
      <c r="BD82" s="356">
        <f t="shared" si="30"/>
        <v>0</v>
      </c>
      <c r="BE82" s="356">
        <f t="shared" si="30"/>
        <v>0</v>
      </c>
      <c r="BF82" s="356">
        <f t="shared" si="30"/>
        <v>0</v>
      </c>
      <c r="BG82" s="361"/>
    </row>
    <row r="83" spans="1:59" s="362" customFormat="1" ht="12.75" hidden="1" customHeight="1" x14ac:dyDescent="0.25">
      <c r="A83" s="846"/>
      <c r="B83" s="203" t="str">
        <f t="shared" si="26"/>
        <v>Department 3 Name</v>
      </c>
      <c r="C83" s="203"/>
      <c r="D83" s="203"/>
      <c r="E83" s="203"/>
      <c r="F83" s="203"/>
      <c r="G83" s="306">
        <v>62</v>
      </c>
      <c r="H83" s="353" t="s">
        <v>186</v>
      </c>
      <c r="I83" s="356">
        <f t="shared" ref="I83:AN83" si="31">IF(I$77&gt;0,I38*I$77*I$73,0)</f>
        <v>0</v>
      </c>
      <c r="J83" s="356">
        <f t="shared" si="31"/>
        <v>0</v>
      </c>
      <c r="K83" s="356">
        <f t="shared" si="31"/>
        <v>0</v>
      </c>
      <c r="L83" s="356">
        <f t="shared" si="31"/>
        <v>0</v>
      </c>
      <c r="M83" s="356">
        <f t="shared" si="31"/>
        <v>0</v>
      </c>
      <c r="N83" s="356">
        <f t="shared" si="31"/>
        <v>0</v>
      </c>
      <c r="O83" s="356">
        <f t="shared" si="31"/>
        <v>0</v>
      </c>
      <c r="P83" s="356">
        <f t="shared" si="31"/>
        <v>0</v>
      </c>
      <c r="Q83" s="356">
        <f t="shared" si="31"/>
        <v>0</v>
      </c>
      <c r="R83" s="356">
        <f t="shared" si="31"/>
        <v>0</v>
      </c>
      <c r="S83" s="356">
        <f t="shared" si="31"/>
        <v>0</v>
      </c>
      <c r="T83" s="356">
        <f t="shared" si="31"/>
        <v>0</v>
      </c>
      <c r="U83" s="356">
        <f t="shared" si="31"/>
        <v>0</v>
      </c>
      <c r="V83" s="356">
        <f t="shared" si="31"/>
        <v>0</v>
      </c>
      <c r="W83" s="356">
        <f t="shared" si="31"/>
        <v>0</v>
      </c>
      <c r="X83" s="356">
        <f t="shared" si="31"/>
        <v>0</v>
      </c>
      <c r="Y83" s="356">
        <f t="shared" si="31"/>
        <v>0</v>
      </c>
      <c r="Z83" s="356">
        <f t="shared" si="31"/>
        <v>0</v>
      </c>
      <c r="AA83" s="356">
        <f t="shared" si="31"/>
        <v>0</v>
      </c>
      <c r="AB83" s="356">
        <f t="shared" si="31"/>
        <v>0</v>
      </c>
      <c r="AC83" s="356">
        <f t="shared" si="31"/>
        <v>0</v>
      </c>
      <c r="AD83" s="356">
        <f t="shared" si="31"/>
        <v>0</v>
      </c>
      <c r="AE83" s="356">
        <f t="shared" si="31"/>
        <v>0</v>
      </c>
      <c r="AF83" s="356">
        <f t="shared" si="31"/>
        <v>0</v>
      </c>
      <c r="AG83" s="356">
        <f t="shared" si="31"/>
        <v>0</v>
      </c>
      <c r="AH83" s="356">
        <f t="shared" si="31"/>
        <v>0</v>
      </c>
      <c r="AI83" s="356">
        <f t="shared" si="31"/>
        <v>0</v>
      </c>
      <c r="AJ83" s="356">
        <f t="shared" si="31"/>
        <v>0</v>
      </c>
      <c r="AK83" s="356">
        <f t="shared" si="31"/>
        <v>0</v>
      </c>
      <c r="AL83" s="356">
        <f t="shared" si="31"/>
        <v>0</v>
      </c>
      <c r="AM83" s="356">
        <f t="shared" si="31"/>
        <v>0</v>
      </c>
      <c r="AN83" s="356">
        <f t="shared" si="31"/>
        <v>0</v>
      </c>
      <c r="AO83" s="356">
        <f t="shared" ref="AO83:BF83" si="32">IF(AO$77&gt;0,AO38*AO$77*AO$73,0)</f>
        <v>0</v>
      </c>
      <c r="AP83" s="356">
        <f t="shared" si="32"/>
        <v>0</v>
      </c>
      <c r="AQ83" s="356">
        <f t="shared" si="32"/>
        <v>0</v>
      </c>
      <c r="AR83" s="356">
        <f t="shared" si="32"/>
        <v>0</v>
      </c>
      <c r="AS83" s="356">
        <f t="shared" si="32"/>
        <v>0</v>
      </c>
      <c r="AT83" s="356">
        <f t="shared" si="32"/>
        <v>0</v>
      </c>
      <c r="AU83" s="356">
        <f t="shared" si="32"/>
        <v>0</v>
      </c>
      <c r="AV83" s="356">
        <f t="shared" si="32"/>
        <v>0</v>
      </c>
      <c r="AW83" s="356">
        <f t="shared" si="32"/>
        <v>0</v>
      </c>
      <c r="AX83" s="356">
        <f t="shared" si="32"/>
        <v>0</v>
      </c>
      <c r="AY83" s="356">
        <f t="shared" si="32"/>
        <v>0</v>
      </c>
      <c r="AZ83" s="356">
        <f t="shared" si="32"/>
        <v>0</v>
      </c>
      <c r="BA83" s="356">
        <f t="shared" si="32"/>
        <v>0</v>
      </c>
      <c r="BB83" s="356">
        <f t="shared" si="32"/>
        <v>0</v>
      </c>
      <c r="BC83" s="356">
        <f t="shared" si="32"/>
        <v>0</v>
      </c>
      <c r="BD83" s="356">
        <f t="shared" si="32"/>
        <v>0</v>
      </c>
      <c r="BE83" s="356">
        <f t="shared" si="32"/>
        <v>0</v>
      </c>
      <c r="BF83" s="356">
        <f t="shared" si="32"/>
        <v>0</v>
      </c>
      <c r="BG83" s="361"/>
    </row>
    <row r="84" spans="1:59" s="362" customFormat="1" ht="12.75" hidden="1" customHeight="1" x14ac:dyDescent="0.25">
      <c r="A84" s="846"/>
      <c r="B84" s="203" t="str">
        <f t="shared" si="26"/>
        <v>Department 4 Name</v>
      </c>
      <c r="C84" s="203"/>
      <c r="D84" s="203"/>
      <c r="E84" s="203"/>
      <c r="F84" s="203"/>
      <c r="G84" s="305">
        <v>63</v>
      </c>
      <c r="H84" s="353" t="s">
        <v>81</v>
      </c>
      <c r="I84" s="356">
        <f t="shared" ref="I84:AN84" si="33">IF(I$77&gt;0,I39*I$77*I$73,0)</f>
        <v>0</v>
      </c>
      <c r="J84" s="356">
        <f t="shared" si="33"/>
        <v>0</v>
      </c>
      <c r="K84" s="356">
        <f t="shared" si="33"/>
        <v>0</v>
      </c>
      <c r="L84" s="356">
        <f t="shared" si="33"/>
        <v>0</v>
      </c>
      <c r="M84" s="356">
        <f t="shared" si="33"/>
        <v>0</v>
      </c>
      <c r="N84" s="356">
        <f t="shared" si="33"/>
        <v>0</v>
      </c>
      <c r="O84" s="356">
        <f t="shared" si="33"/>
        <v>0</v>
      </c>
      <c r="P84" s="356">
        <f t="shared" si="33"/>
        <v>0</v>
      </c>
      <c r="Q84" s="356">
        <f t="shared" si="33"/>
        <v>0</v>
      </c>
      <c r="R84" s="356">
        <f t="shared" si="33"/>
        <v>0</v>
      </c>
      <c r="S84" s="356">
        <f t="shared" si="33"/>
        <v>0</v>
      </c>
      <c r="T84" s="356">
        <f t="shared" si="33"/>
        <v>0</v>
      </c>
      <c r="U84" s="356">
        <f t="shared" si="33"/>
        <v>0</v>
      </c>
      <c r="V84" s="356">
        <f t="shared" si="33"/>
        <v>0</v>
      </c>
      <c r="W84" s="356">
        <f t="shared" si="33"/>
        <v>0</v>
      </c>
      <c r="X84" s="356">
        <f t="shared" si="33"/>
        <v>0</v>
      </c>
      <c r="Y84" s="356">
        <f t="shared" si="33"/>
        <v>0</v>
      </c>
      <c r="Z84" s="356">
        <f t="shared" si="33"/>
        <v>0</v>
      </c>
      <c r="AA84" s="356">
        <f t="shared" si="33"/>
        <v>0</v>
      </c>
      <c r="AB84" s="356">
        <f t="shared" si="33"/>
        <v>0</v>
      </c>
      <c r="AC84" s="356">
        <f t="shared" si="33"/>
        <v>0</v>
      </c>
      <c r="AD84" s="356">
        <f t="shared" si="33"/>
        <v>0</v>
      </c>
      <c r="AE84" s="356">
        <f t="shared" si="33"/>
        <v>0</v>
      </c>
      <c r="AF84" s="356">
        <f t="shared" si="33"/>
        <v>0</v>
      </c>
      <c r="AG84" s="356">
        <f t="shared" si="33"/>
        <v>0</v>
      </c>
      <c r="AH84" s="356">
        <f t="shared" si="33"/>
        <v>0</v>
      </c>
      <c r="AI84" s="356">
        <f t="shared" si="33"/>
        <v>0</v>
      </c>
      <c r="AJ84" s="356">
        <f t="shared" si="33"/>
        <v>0</v>
      </c>
      <c r="AK84" s="356">
        <f t="shared" si="33"/>
        <v>0</v>
      </c>
      <c r="AL84" s="356">
        <f t="shared" si="33"/>
        <v>0</v>
      </c>
      <c r="AM84" s="356">
        <f t="shared" si="33"/>
        <v>0</v>
      </c>
      <c r="AN84" s="356">
        <f t="shared" si="33"/>
        <v>0</v>
      </c>
      <c r="AO84" s="356">
        <f t="shared" ref="AO84:BF84" si="34">IF(AO$77&gt;0,AO39*AO$77*AO$73,0)</f>
        <v>0</v>
      </c>
      <c r="AP84" s="356">
        <f t="shared" si="34"/>
        <v>0</v>
      </c>
      <c r="AQ84" s="356">
        <f t="shared" si="34"/>
        <v>0</v>
      </c>
      <c r="AR84" s="356">
        <f t="shared" si="34"/>
        <v>0</v>
      </c>
      <c r="AS84" s="356">
        <f t="shared" si="34"/>
        <v>0</v>
      </c>
      <c r="AT84" s="356">
        <f t="shared" si="34"/>
        <v>0</v>
      </c>
      <c r="AU84" s="356">
        <f t="shared" si="34"/>
        <v>0</v>
      </c>
      <c r="AV84" s="356">
        <f t="shared" si="34"/>
        <v>0</v>
      </c>
      <c r="AW84" s="356">
        <f t="shared" si="34"/>
        <v>0</v>
      </c>
      <c r="AX84" s="356">
        <f t="shared" si="34"/>
        <v>0</v>
      </c>
      <c r="AY84" s="356">
        <f t="shared" si="34"/>
        <v>0</v>
      </c>
      <c r="AZ84" s="356">
        <f t="shared" si="34"/>
        <v>0</v>
      </c>
      <c r="BA84" s="356">
        <f t="shared" si="34"/>
        <v>0</v>
      </c>
      <c r="BB84" s="356">
        <f t="shared" si="34"/>
        <v>0</v>
      </c>
      <c r="BC84" s="356">
        <f t="shared" si="34"/>
        <v>0</v>
      </c>
      <c r="BD84" s="356">
        <f t="shared" si="34"/>
        <v>0</v>
      </c>
      <c r="BE84" s="356">
        <f t="shared" si="34"/>
        <v>0</v>
      </c>
      <c r="BF84" s="356">
        <f t="shared" si="34"/>
        <v>0</v>
      </c>
      <c r="BG84" s="361"/>
    </row>
    <row r="85" spans="1:59" s="362" customFormat="1" ht="12.75" hidden="1" customHeight="1" x14ac:dyDescent="0.25">
      <c r="A85" s="846"/>
      <c r="B85" s="203" t="str">
        <f t="shared" si="26"/>
        <v>Department 5 Name</v>
      </c>
      <c r="C85" s="203"/>
      <c r="D85" s="203"/>
      <c r="E85" s="203"/>
      <c r="F85" s="203"/>
      <c r="G85" s="306">
        <v>64</v>
      </c>
      <c r="H85" s="353" t="s">
        <v>82</v>
      </c>
      <c r="I85" s="356">
        <f t="shared" ref="I85:AN85" si="35">IF(I$77&gt;0,I40*I$77*I$73,0)</f>
        <v>0</v>
      </c>
      <c r="J85" s="356">
        <f t="shared" si="35"/>
        <v>0</v>
      </c>
      <c r="K85" s="356">
        <f t="shared" si="35"/>
        <v>0</v>
      </c>
      <c r="L85" s="356">
        <f t="shared" si="35"/>
        <v>0</v>
      </c>
      <c r="M85" s="356">
        <f t="shared" si="35"/>
        <v>0</v>
      </c>
      <c r="N85" s="356">
        <f t="shared" si="35"/>
        <v>0</v>
      </c>
      <c r="O85" s="356">
        <f t="shared" si="35"/>
        <v>0</v>
      </c>
      <c r="P85" s="356">
        <f t="shared" si="35"/>
        <v>0</v>
      </c>
      <c r="Q85" s="356">
        <f t="shared" si="35"/>
        <v>0</v>
      </c>
      <c r="R85" s="356">
        <f t="shared" si="35"/>
        <v>0</v>
      </c>
      <c r="S85" s="356">
        <f t="shared" si="35"/>
        <v>0</v>
      </c>
      <c r="T85" s="356">
        <f t="shared" si="35"/>
        <v>0</v>
      </c>
      <c r="U85" s="356">
        <f t="shared" si="35"/>
        <v>0</v>
      </c>
      <c r="V85" s="356">
        <f t="shared" si="35"/>
        <v>0</v>
      </c>
      <c r="W85" s="356">
        <f t="shared" si="35"/>
        <v>0</v>
      </c>
      <c r="X85" s="356">
        <f t="shared" si="35"/>
        <v>0</v>
      </c>
      <c r="Y85" s="356">
        <f t="shared" si="35"/>
        <v>0</v>
      </c>
      <c r="Z85" s="356">
        <f t="shared" si="35"/>
        <v>0</v>
      </c>
      <c r="AA85" s="356">
        <f t="shared" si="35"/>
        <v>0</v>
      </c>
      <c r="AB85" s="356">
        <f t="shared" si="35"/>
        <v>0</v>
      </c>
      <c r="AC85" s="356">
        <f t="shared" si="35"/>
        <v>0</v>
      </c>
      <c r="AD85" s="356">
        <f t="shared" si="35"/>
        <v>0</v>
      </c>
      <c r="AE85" s="356">
        <f t="shared" si="35"/>
        <v>0</v>
      </c>
      <c r="AF85" s="356">
        <f t="shared" si="35"/>
        <v>0</v>
      </c>
      <c r="AG85" s="356">
        <f t="shared" si="35"/>
        <v>0</v>
      </c>
      <c r="AH85" s="356">
        <f t="shared" si="35"/>
        <v>0</v>
      </c>
      <c r="AI85" s="356">
        <f t="shared" si="35"/>
        <v>0</v>
      </c>
      <c r="AJ85" s="356">
        <f t="shared" si="35"/>
        <v>0</v>
      </c>
      <c r="AK85" s="356">
        <f t="shared" si="35"/>
        <v>0</v>
      </c>
      <c r="AL85" s="356">
        <f t="shared" si="35"/>
        <v>0</v>
      </c>
      <c r="AM85" s="356">
        <f t="shared" si="35"/>
        <v>0</v>
      </c>
      <c r="AN85" s="356">
        <f t="shared" si="35"/>
        <v>0</v>
      </c>
      <c r="AO85" s="356">
        <f t="shared" ref="AO85:BF85" si="36">IF(AO$77&gt;0,AO40*AO$77*AO$73,0)</f>
        <v>0</v>
      </c>
      <c r="AP85" s="356">
        <f t="shared" si="36"/>
        <v>0</v>
      </c>
      <c r="AQ85" s="356">
        <f t="shared" si="36"/>
        <v>0</v>
      </c>
      <c r="AR85" s="356">
        <f t="shared" si="36"/>
        <v>0</v>
      </c>
      <c r="AS85" s="356">
        <f t="shared" si="36"/>
        <v>0</v>
      </c>
      <c r="AT85" s="356">
        <f t="shared" si="36"/>
        <v>0</v>
      </c>
      <c r="AU85" s="356">
        <f t="shared" si="36"/>
        <v>0</v>
      </c>
      <c r="AV85" s="356">
        <f t="shared" si="36"/>
        <v>0</v>
      </c>
      <c r="AW85" s="356">
        <f t="shared" si="36"/>
        <v>0</v>
      </c>
      <c r="AX85" s="356">
        <f t="shared" si="36"/>
        <v>0</v>
      </c>
      <c r="AY85" s="356">
        <f t="shared" si="36"/>
        <v>0</v>
      </c>
      <c r="AZ85" s="356">
        <f t="shared" si="36"/>
        <v>0</v>
      </c>
      <c r="BA85" s="356">
        <f t="shared" si="36"/>
        <v>0</v>
      </c>
      <c r="BB85" s="356">
        <f t="shared" si="36"/>
        <v>0</v>
      </c>
      <c r="BC85" s="356">
        <f t="shared" si="36"/>
        <v>0</v>
      </c>
      <c r="BD85" s="356">
        <f t="shared" si="36"/>
        <v>0</v>
      </c>
      <c r="BE85" s="356">
        <f t="shared" si="36"/>
        <v>0</v>
      </c>
      <c r="BF85" s="356">
        <f t="shared" si="36"/>
        <v>0</v>
      </c>
      <c r="BG85" s="361"/>
    </row>
    <row r="86" spans="1:59" s="362" customFormat="1" ht="12.75" hidden="1" customHeight="1" x14ac:dyDescent="0.25">
      <c r="A86" s="846"/>
      <c r="B86" s="203" t="str">
        <f t="shared" si="26"/>
        <v>Department 6 Name</v>
      </c>
      <c r="C86" s="203"/>
      <c r="D86" s="203"/>
      <c r="E86" s="203"/>
      <c r="F86" s="203"/>
      <c r="G86" s="305">
        <v>65</v>
      </c>
      <c r="H86" s="353" t="s">
        <v>83</v>
      </c>
      <c r="I86" s="356">
        <f t="shared" ref="I86:AN86" si="37">IF(I$77&gt;0,I41*I$77*I$73,0)</f>
        <v>0</v>
      </c>
      <c r="J86" s="356">
        <f t="shared" si="37"/>
        <v>0</v>
      </c>
      <c r="K86" s="356">
        <f t="shared" si="37"/>
        <v>0</v>
      </c>
      <c r="L86" s="356">
        <f t="shared" si="37"/>
        <v>0</v>
      </c>
      <c r="M86" s="356">
        <f t="shared" si="37"/>
        <v>0</v>
      </c>
      <c r="N86" s="356">
        <f t="shared" si="37"/>
        <v>0</v>
      </c>
      <c r="O86" s="356">
        <f t="shared" si="37"/>
        <v>0</v>
      </c>
      <c r="P86" s="356">
        <f t="shared" si="37"/>
        <v>0</v>
      </c>
      <c r="Q86" s="356">
        <f t="shared" si="37"/>
        <v>0</v>
      </c>
      <c r="R86" s="356">
        <f t="shared" si="37"/>
        <v>0</v>
      </c>
      <c r="S86" s="356">
        <f t="shared" si="37"/>
        <v>0</v>
      </c>
      <c r="T86" s="356">
        <f t="shared" si="37"/>
        <v>0</v>
      </c>
      <c r="U86" s="356">
        <f t="shared" si="37"/>
        <v>0</v>
      </c>
      <c r="V86" s="356">
        <f t="shared" si="37"/>
        <v>0</v>
      </c>
      <c r="W86" s="356">
        <f t="shared" si="37"/>
        <v>0</v>
      </c>
      <c r="X86" s="356">
        <f t="shared" si="37"/>
        <v>0</v>
      </c>
      <c r="Y86" s="356">
        <f t="shared" si="37"/>
        <v>0</v>
      </c>
      <c r="Z86" s="356">
        <f t="shared" si="37"/>
        <v>0</v>
      </c>
      <c r="AA86" s="356">
        <f t="shared" si="37"/>
        <v>0</v>
      </c>
      <c r="AB86" s="356">
        <f t="shared" si="37"/>
        <v>0</v>
      </c>
      <c r="AC86" s="356">
        <f t="shared" si="37"/>
        <v>0</v>
      </c>
      <c r="AD86" s="356">
        <f t="shared" si="37"/>
        <v>0</v>
      </c>
      <c r="AE86" s="356">
        <f t="shared" si="37"/>
        <v>0</v>
      </c>
      <c r="AF86" s="356">
        <f t="shared" si="37"/>
        <v>0</v>
      </c>
      <c r="AG86" s="356">
        <f t="shared" si="37"/>
        <v>0</v>
      </c>
      <c r="AH86" s="356">
        <f t="shared" si="37"/>
        <v>0</v>
      </c>
      <c r="AI86" s="356">
        <f t="shared" si="37"/>
        <v>0</v>
      </c>
      <c r="AJ86" s="356">
        <f t="shared" si="37"/>
        <v>0</v>
      </c>
      <c r="AK86" s="356">
        <f t="shared" si="37"/>
        <v>0</v>
      </c>
      <c r="AL86" s="356">
        <f t="shared" si="37"/>
        <v>0</v>
      </c>
      <c r="AM86" s="356">
        <f t="shared" si="37"/>
        <v>0</v>
      </c>
      <c r="AN86" s="356">
        <f t="shared" si="37"/>
        <v>0</v>
      </c>
      <c r="AO86" s="356">
        <f t="shared" ref="AO86:BF86" si="38">IF(AO$77&gt;0,AO41*AO$77*AO$73,0)</f>
        <v>0</v>
      </c>
      <c r="AP86" s="356">
        <f t="shared" si="38"/>
        <v>0</v>
      </c>
      <c r="AQ86" s="356">
        <f t="shared" si="38"/>
        <v>0</v>
      </c>
      <c r="AR86" s="356">
        <f t="shared" si="38"/>
        <v>0</v>
      </c>
      <c r="AS86" s="356">
        <f t="shared" si="38"/>
        <v>0</v>
      </c>
      <c r="AT86" s="356">
        <f t="shared" si="38"/>
        <v>0</v>
      </c>
      <c r="AU86" s="356">
        <f t="shared" si="38"/>
        <v>0</v>
      </c>
      <c r="AV86" s="356">
        <f t="shared" si="38"/>
        <v>0</v>
      </c>
      <c r="AW86" s="356">
        <f t="shared" si="38"/>
        <v>0</v>
      </c>
      <c r="AX86" s="356">
        <f t="shared" si="38"/>
        <v>0</v>
      </c>
      <c r="AY86" s="356">
        <f t="shared" si="38"/>
        <v>0</v>
      </c>
      <c r="AZ86" s="356">
        <f t="shared" si="38"/>
        <v>0</v>
      </c>
      <c r="BA86" s="356">
        <f t="shared" si="38"/>
        <v>0</v>
      </c>
      <c r="BB86" s="356">
        <f t="shared" si="38"/>
        <v>0</v>
      </c>
      <c r="BC86" s="356">
        <f t="shared" si="38"/>
        <v>0</v>
      </c>
      <c r="BD86" s="356">
        <f t="shared" si="38"/>
        <v>0</v>
      </c>
      <c r="BE86" s="356">
        <f t="shared" si="38"/>
        <v>0</v>
      </c>
      <c r="BF86" s="356">
        <f t="shared" si="38"/>
        <v>0</v>
      </c>
      <c r="BG86" s="361"/>
    </row>
    <row r="87" spans="1:59" s="362" customFormat="1" ht="12.75" hidden="1" customHeight="1" x14ac:dyDescent="0.25">
      <c r="A87" s="846"/>
      <c r="B87" s="203" t="str">
        <f t="shared" si="26"/>
        <v>Department 7 Name</v>
      </c>
      <c r="C87" s="203"/>
      <c r="D87" s="203"/>
      <c r="E87" s="203"/>
      <c r="F87" s="203"/>
      <c r="G87" s="306">
        <v>66</v>
      </c>
      <c r="H87" s="353" t="s">
        <v>84</v>
      </c>
      <c r="I87" s="356">
        <f t="shared" ref="I87:AN87" si="39">IF(I$77&gt;0,I42*I$77*I$73,0)</f>
        <v>0</v>
      </c>
      <c r="J87" s="356">
        <f t="shared" si="39"/>
        <v>0</v>
      </c>
      <c r="K87" s="356">
        <f t="shared" si="39"/>
        <v>0</v>
      </c>
      <c r="L87" s="356">
        <f t="shared" si="39"/>
        <v>0</v>
      </c>
      <c r="M87" s="356">
        <f t="shared" si="39"/>
        <v>0</v>
      </c>
      <c r="N87" s="356">
        <f t="shared" si="39"/>
        <v>0</v>
      </c>
      <c r="O87" s="356">
        <f t="shared" si="39"/>
        <v>0</v>
      </c>
      <c r="P87" s="356">
        <f t="shared" si="39"/>
        <v>0</v>
      </c>
      <c r="Q87" s="356">
        <f t="shared" si="39"/>
        <v>0</v>
      </c>
      <c r="R87" s="356">
        <f t="shared" si="39"/>
        <v>0</v>
      </c>
      <c r="S87" s="356">
        <f t="shared" si="39"/>
        <v>0</v>
      </c>
      <c r="T87" s="356">
        <f t="shared" si="39"/>
        <v>0</v>
      </c>
      <c r="U87" s="356">
        <f t="shared" si="39"/>
        <v>0</v>
      </c>
      <c r="V87" s="356">
        <f t="shared" si="39"/>
        <v>0</v>
      </c>
      <c r="W87" s="356">
        <f t="shared" si="39"/>
        <v>0</v>
      </c>
      <c r="X87" s="356">
        <f t="shared" si="39"/>
        <v>0</v>
      </c>
      <c r="Y87" s="356">
        <f t="shared" si="39"/>
        <v>0</v>
      </c>
      <c r="Z87" s="356">
        <f t="shared" si="39"/>
        <v>0</v>
      </c>
      <c r="AA87" s="356">
        <f t="shared" si="39"/>
        <v>0</v>
      </c>
      <c r="AB87" s="356">
        <f t="shared" si="39"/>
        <v>0</v>
      </c>
      <c r="AC87" s="356">
        <f t="shared" si="39"/>
        <v>0</v>
      </c>
      <c r="AD87" s="356">
        <f t="shared" si="39"/>
        <v>0</v>
      </c>
      <c r="AE87" s="356">
        <f t="shared" si="39"/>
        <v>0</v>
      </c>
      <c r="AF87" s="356">
        <f t="shared" si="39"/>
        <v>0</v>
      </c>
      <c r="AG87" s="356">
        <f t="shared" si="39"/>
        <v>0</v>
      </c>
      <c r="AH87" s="356">
        <f t="shared" si="39"/>
        <v>0</v>
      </c>
      <c r="AI87" s="356">
        <f t="shared" si="39"/>
        <v>0</v>
      </c>
      <c r="AJ87" s="356">
        <f t="shared" si="39"/>
        <v>0</v>
      </c>
      <c r="AK87" s="356">
        <f t="shared" si="39"/>
        <v>0</v>
      </c>
      <c r="AL87" s="356">
        <f t="shared" si="39"/>
        <v>0</v>
      </c>
      <c r="AM87" s="356">
        <f t="shared" si="39"/>
        <v>0</v>
      </c>
      <c r="AN87" s="356">
        <f t="shared" si="39"/>
        <v>0</v>
      </c>
      <c r="AO87" s="356">
        <f t="shared" ref="AO87:BF87" si="40">IF(AO$77&gt;0,AO42*AO$77*AO$73,0)</f>
        <v>0</v>
      </c>
      <c r="AP87" s="356">
        <f t="shared" si="40"/>
        <v>0</v>
      </c>
      <c r="AQ87" s="356">
        <f t="shared" si="40"/>
        <v>0</v>
      </c>
      <c r="AR87" s="356">
        <f t="shared" si="40"/>
        <v>0</v>
      </c>
      <c r="AS87" s="356">
        <f t="shared" si="40"/>
        <v>0</v>
      </c>
      <c r="AT87" s="356">
        <f t="shared" si="40"/>
        <v>0</v>
      </c>
      <c r="AU87" s="356">
        <f t="shared" si="40"/>
        <v>0</v>
      </c>
      <c r="AV87" s="356">
        <f t="shared" si="40"/>
        <v>0</v>
      </c>
      <c r="AW87" s="356">
        <f t="shared" si="40"/>
        <v>0</v>
      </c>
      <c r="AX87" s="356">
        <f t="shared" si="40"/>
        <v>0</v>
      </c>
      <c r="AY87" s="356">
        <f t="shared" si="40"/>
        <v>0</v>
      </c>
      <c r="AZ87" s="356">
        <f t="shared" si="40"/>
        <v>0</v>
      </c>
      <c r="BA87" s="356">
        <f t="shared" si="40"/>
        <v>0</v>
      </c>
      <c r="BB87" s="356">
        <f t="shared" si="40"/>
        <v>0</v>
      </c>
      <c r="BC87" s="356">
        <f t="shared" si="40"/>
        <v>0</v>
      </c>
      <c r="BD87" s="356">
        <f t="shared" si="40"/>
        <v>0</v>
      </c>
      <c r="BE87" s="356">
        <f t="shared" si="40"/>
        <v>0</v>
      </c>
      <c r="BF87" s="356">
        <f t="shared" si="40"/>
        <v>0</v>
      </c>
      <c r="BG87" s="361"/>
    </row>
    <row r="88" spans="1:59" s="362" customFormat="1" ht="12.75" hidden="1" customHeight="1" x14ac:dyDescent="0.25">
      <c r="A88" s="846"/>
      <c r="B88" s="203" t="str">
        <f t="shared" si="26"/>
        <v>Department 8 Name</v>
      </c>
      <c r="C88" s="203"/>
      <c r="D88" s="203"/>
      <c r="E88" s="203"/>
      <c r="F88" s="203"/>
      <c r="G88" s="305">
        <v>67</v>
      </c>
      <c r="H88" s="353" t="s">
        <v>85</v>
      </c>
      <c r="I88" s="356">
        <f t="shared" ref="I88:AN88" si="41">IF(I$77&gt;0,I43*I$77*I$73,0)</f>
        <v>0</v>
      </c>
      <c r="J88" s="356">
        <f t="shared" si="41"/>
        <v>0</v>
      </c>
      <c r="K88" s="356">
        <f t="shared" si="41"/>
        <v>0</v>
      </c>
      <c r="L88" s="356">
        <f t="shared" si="41"/>
        <v>0</v>
      </c>
      <c r="M88" s="356">
        <f t="shared" si="41"/>
        <v>0</v>
      </c>
      <c r="N88" s="356">
        <f t="shared" si="41"/>
        <v>0</v>
      </c>
      <c r="O88" s="356">
        <f t="shared" si="41"/>
        <v>0</v>
      </c>
      <c r="P88" s="356">
        <f t="shared" si="41"/>
        <v>0</v>
      </c>
      <c r="Q88" s="356">
        <f t="shared" si="41"/>
        <v>0</v>
      </c>
      <c r="R88" s="356">
        <f t="shared" si="41"/>
        <v>0</v>
      </c>
      <c r="S88" s="356">
        <f t="shared" si="41"/>
        <v>0</v>
      </c>
      <c r="T88" s="356">
        <f t="shared" si="41"/>
        <v>0</v>
      </c>
      <c r="U88" s="356">
        <f t="shared" si="41"/>
        <v>0</v>
      </c>
      <c r="V88" s="356">
        <f t="shared" si="41"/>
        <v>0</v>
      </c>
      <c r="W88" s="356">
        <f t="shared" si="41"/>
        <v>0</v>
      </c>
      <c r="X88" s="356">
        <f t="shared" si="41"/>
        <v>0</v>
      </c>
      <c r="Y88" s="356">
        <f t="shared" si="41"/>
        <v>0</v>
      </c>
      <c r="Z88" s="356">
        <f t="shared" si="41"/>
        <v>0</v>
      </c>
      <c r="AA88" s="356">
        <f t="shared" si="41"/>
        <v>0</v>
      </c>
      <c r="AB88" s="356">
        <f t="shared" si="41"/>
        <v>0</v>
      </c>
      <c r="AC88" s="356">
        <f t="shared" si="41"/>
        <v>0</v>
      </c>
      <c r="AD88" s="356">
        <f t="shared" si="41"/>
        <v>0</v>
      </c>
      <c r="AE88" s="356">
        <f t="shared" si="41"/>
        <v>0</v>
      </c>
      <c r="AF88" s="356">
        <f t="shared" si="41"/>
        <v>0</v>
      </c>
      <c r="AG88" s="356">
        <f t="shared" si="41"/>
        <v>0</v>
      </c>
      <c r="AH88" s="356">
        <f t="shared" si="41"/>
        <v>0</v>
      </c>
      <c r="AI88" s="356">
        <f t="shared" si="41"/>
        <v>0</v>
      </c>
      <c r="AJ88" s="356">
        <f t="shared" si="41"/>
        <v>0</v>
      </c>
      <c r="AK88" s="356">
        <f t="shared" si="41"/>
        <v>0</v>
      </c>
      <c r="AL88" s="356">
        <f t="shared" si="41"/>
        <v>0</v>
      </c>
      <c r="AM88" s="356">
        <f t="shared" si="41"/>
        <v>0</v>
      </c>
      <c r="AN88" s="356">
        <f t="shared" si="41"/>
        <v>0</v>
      </c>
      <c r="AO88" s="356">
        <f t="shared" ref="AO88:BF88" si="42">IF(AO$77&gt;0,AO43*AO$77*AO$73,0)</f>
        <v>0</v>
      </c>
      <c r="AP88" s="356">
        <f t="shared" si="42"/>
        <v>0</v>
      </c>
      <c r="AQ88" s="356">
        <f t="shared" si="42"/>
        <v>0</v>
      </c>
      <c r="AR88" s="356">
        <f t="shared" si="42"/>
        <v>0</v>
      </c>
      <c r="AS88" s="356">
        <f t="shared" si="42"/>
        <v>0</v>
      </c>
      <c r="AT88" s="356">
        <f t="shared" si="42"/>
        <v>0</v>
      </c>
      <c r="AU88" s="356">
        <f t="shared" si="42"/>
        <v>0</v>
      </c>
      <c r="AV88" s="356">
        <f t="shared" si="42"/>
        <v>0</v>
      </c>
      <c r="AW88" s="356">
        <f t="shared" si="42"/>
        <v>0</v>
      </c>
      <c r="AX88" s="356">
        <f t="shared" si="42"/>
        <v>0</v>
      </c>
      <c r="AY88" s="356">
        <f t="shared" si="42"/>
        <v>0</v>
      </c>
      <c r="AZ88" s="356">
        <f t="shared" si="42"/>
        <v>0</v>
      </c>
      <c r="BA88" s="356">
        <f t="shared" si="42"/>
        <v>0</v>
      </c>
      <c r="BB88" s="356">
        <f t="shared" si="42"/>
        <v>0</v>
      </c>
      <c r="BC88" s="356">
        <f t="shared" si="42"/>
        <v>0</v>
      </c>
      <c r="BD88" s="356">
        <f t="shared" si="42"/>
        <v>0</v>
      </c>
      <c r="BE88" s="356">
        <f t="shared" si="42"/>
        <v>0</v>
      </c>
      <c r="BF88" s="356">
        <f t="shared" si="42"/>
        <v>0</v>
      </c>
      <c r="BG88" s="361"/>
    </row>
    <row r="89" spans="1:59" s="362" customFormat="1" ht="12.75" hidden="1" customHeight="1" x14ac:dyDescent="0.25">
      <c r="A89" s="846"/>
      <c r="B89" s="203" t="str">
        <f t="shared" si="26"/>
        <v>Department 9 Name</v>
      </c>
      <c r="C89" s="203"/>
      <c r="D89" s="203"/>
      <c r="E89" s="203"/>
      <c r="F89" s="203"/>
      <c r="G89" s="306">
        <v>68</v>
      </c>
      <c r="H89" s="353" t="s">
        <v>0</v>
      </c>
      <c r="I89" s="356">
        <f t="shared" ref="I89:AN89" si="43">IF(I$77&gt;0,I44*I$77*I$73,0)</f>
        <v>0</v>
      </c>
      <c r="J89" s="356">
        <f t="shared" si="43"/>
        <v>0</v>
      </c>
      <c r="K89" s="356">
        <f t="shared" si="43"/>
        <v>0</v>
      </c>
      <c r="L89" s="356">
        <f t="shared" si="43"/>
        <v>0</v>
      </c>
      <c r="M89" s="356">
        <f t="shared" si="43"/>
        <v>0</v>
      </c>
      <c r="N89" s="356">
        <f t="shared" si="43"/>
        <v>0</v>
      </c>
      <c r="O89" s="356">
        <f t="shared" si="43"/>
        <v>0</v>
      </c>
      <c r="P89" s="356">
        <f t="shared" si="43"/>
        <v>0</v>
      </c>
      <c r="Q89" s="356">
        <f t="shared" si="43"/>
        <v>0</v>
      </c>
      <c r="R89" s="356">
        <f t="shared" si="43"/>
        <v>0</v>
      </c>
      <c r="S89" s="356">
        <f t="shared" si="43"/>
        <v>0</v>
      </c>
      <c r="T89" s="356">
        <f t="shared" si="43"/>
        <v>0</v>
      </c>
      <c r="U89" s="356">
        <f t="shared" si="43"/>
        <v>0</v>
      </c>
      <c r="V89" s="356">
        <f t="shared" si="43"/>
        <v>0</v>
      </c>
      <c r="W89" s="356">
        <f t="shared" si="43"/>
        <v>0</v>
      </c>
      <c r="X89" s="356">
        <f t="shared" si="43"/>
        <v>0</v>
      </c>
      <c r="Y89" s="356">
        <f t="shared" si="43"/>
        <v>0</v>
      </c>
      <c r="Z89" s="356">
        <f t="shared" si="43"/>
        <v>0</v>
      </c>
      <c r="AA89" s="356">
        <f t="shared" si="43"/>
        <v>0</v>
      </c>
      <c r="AB89" s="356">
        <f t="shared" si="43"/>
        <v>0</v>
      </c>
      <c r="AC89" s="356">
        <f t="shared" si="43"/>
        <v>0</v>
      </c>
      <c r="AD89" s="356">
        <f t="shared" si="43"/>
        <v>0</v>
      </c>
      <c r="AE89" s="356">
        <f t="shared" si="43"/>
        <v>0</v>
      </c>
      <c r="AF89" s="356">
        <f t="shared" si="43"/>
        <v>0</v>
      </c>
      <c r="AG89" s="356">
        <f t="shared" si="43"/>
        <v>0</v>
      </c>
      <c r="AH89" s="356">
        <f t="shared" si="43"/>
        <v>0</v>
      </c>
      <c r="AI89" s="356">
        <f t="shared" si="43"/>
        <v>0</v>
      </c>
      <c r="AJ89" s="356">
        <f t="shared" si="43"/>
        <v>0</v>
      </c>
      <c r="AK89" s="356">
        <f t="shared" si="43"/>
        <v>0</v>
      </c>
      <c r="AL89" s="356">
        <f t="shared" si="43"/>
        <v>0</v>
      </c>
      <c r="AM89" s="356">
        <f t="shared" si="43"/>
        <v>0</v>
      </c>
      <c r="AN89" s="356">
        <f t="shared" si="43"/>
        <v>0</v>
      </c>
      <c r="AO89" s="356">
        <f t="shared" ref="AO89:BF89" si="44">IF(AO$77&gt;0,AO44*AO$77*AO$73,0)</f>
        <v>0</v>
      </c>
      <c r="AP89" s="356">
        <f t="shared" si="44"/>
        <v>0</v>
      </c>
      <c r="AQ89" s="356">
        <f t="shared" si="44"/>
        <v>0</v>
      </c>
      <c r="AR89" s="356">
        <f t="shared" si="44"/>
        <v>0</v>
      </c>
      <c r="AS89" s="356">
        <f t="shared" si="44"/>
        <v>0</v>
      </c>
      <c r="AT89" s="356">
        <f t="shared" si="44"/>
        <v>0</v>
      </c>
      <c r="AU89" s="356">
        <f t="shared" si="44"/>
        <v>0</v>
      </c>
      <c r="AV89" s="356">
        <f t="shared" si="44"/>
        <v>0</v>
      </c>
      <c r="AW89" s="356">
        <f t="shared" si="44"/>
        <v>0</v>
      </c>
      <c r="AX89" s="356">
        <f t="shared" si="44"/>
        <v>0</v>
      </c>
      <c r="AY89" s="356">
        <f t="shared" si="44"/>
        <v>0</v>
      </c>
      <c r="AZ89" s="356">
        <f t="shared" si="44"/>
        <v>0</v>
      </c>
      <c r="BA89" s="356">
        <f t="shared" si="44"/>
        <v>0</v>
      </c>
      <c r="BB89" s="356">
        <f t="shared" si="44"/>
        <v>0</v>
      </c>
      <c r="BC89" s="356">
        <f t="shared" si="44"/>
        <v>0</v>
      </c>
      <c r="BD89" s="356">
        <f t="shared" si="44"/>
        <v>0</v>
      </c>
      <c r="BE89" s="356">
        <f t="shared" si="44"/>
        <v>0</v>
      </c>
      <c r="BF89" s="356">
        <f t="shared" si="44"/>
        <v>0</v>
      </c>
      <c r="BG89" s="361"/>
    </row>
    <row r="90" spans="1:59" s="362" customFormat="1" ht="12.75" hidden="1" customHeight="1" x14ac:dyDescent="0.25">
      <c r="A90" s="846"/>
      <c r="B90" s="203" t="str">
        <f t="shared" si="26"/>
        <v>Department 10 Name</v>
      </c>
      <c r="C90" s="203"/>
      <c r="D90" s="203"/>
      <c r="E90" s="203"/>
      <c r="F90" s="203"/>
      <c r="G90" s="305">
        <v>69</v>
      </c>
      <c r="H90" s="353" t="s">
        <v>1</v>
      </c>
      <c r="I90" s="356">
        <f t="shared" ref="I90:AN90" si="45">IF(I$77&gt;0,I45*I$77*I$73,0)</f>
        <v>0</v>
      </c>
      <c r="J90" s="356">
        <f t="shared" si="45"/>
        <v>0</v>
      </c>
      <c r="K90" s="356">
        <f t="shared" si="45"/>
        <v>0</v>
      </c>
      <c r="L90" s="356">
        <f t="shared" si="45"/>
        <v>0</v>
      </c>
      <c r="M90" s="356">
        <f t="shared" si="45"/>
        <v>0</v>
      </c>
      <c r="N90" s="356">
        <f t="shared" si="45"/>
        <v>0</v>
      </c>
      <c r="O90" s="356">
        <f t="shared" si="45"/>
        <v>0</v>
      </c>
      <c r="P90" s="356">
        <f t="shared" si="45"/>
        <v>0</v>
      </c>
      <c r="Q90" s="356">
        <f t="shared" si="45"/>
        <v>0</v>
      </c>
      <c r="R90" s="356">
        <f t="shared" si="45"/>
        <v>0</v>
      </c>
      <c r="S90" s="356">
        <f t="shared" si="45"/>
        <v>0</v>
      </c>
      <c r="T90" s="356">
        <f t="shared" si="45"/>
        <v>0</v>
      </c>
      <c r="U90" s="356">
        <f t="shared" si="45"/>
        <v>0</v>
      </c>
      <c r="V90" s="356">
        <f t="shared" si="45"/>
        <v>0</v>
      </c>
      <c r="W90" s="356">
        <f t="shared" si="45"/>
        <v>0</v>
      </c>
      <c r="X90" s="356">
        <f t="shared" si="45"/>
        <v>0</v>
      </c>
      <c r="Y90" s="356">
        <f t="shared" si="45"/>
        <v>0</v>
      </c>
      <c r="Z90" s="356">
        <f t="shared" si="45"/>
        <v>0</v>
      </c>
      <c r="AA90" s="356">
        <f t="shared" si="45"/>
        <v>0</v>
      </c>
      <c r="AB90" s="356">
        <f t="shared" si="45"/>
        <v>0</v>
      </c>
      <c r="AC90" s="356">
        <f t="shared" si="45"/>
        <v>0</v>
      </c>
      <c r="AD90" s="356">
        <f t="shared" si="45"/>
        <v>0</v>
      </c>
      <c r="AE90" s="356">
        <f t="shared" si="45"/>
        <v>0</v>
      </c>
      <c r="AF90" s="356">
        <f t="shared" si="45"/>
        <v>0</v>
      </c>
      <c r="AG90" s="356">
        <f t="shared" si="45"/>
        <v>0</v>
      </c>
      <c r="AH90" s="356">
        <f t="shared" si="45"/>
        <v>0</v>
      </c>
      <c r="AI90" s="356">
        <f t="shared" si="45"/>
        <v>0</v>
      </c>
      <c r="AJ90" s="356">
        <f t="shared" si="45"/>
        <v>0</v>
      </c>
      <c r="AK90" s="356">
        <f t="shared" si="45"/>
        <v>0</v>
      </c>
      <c r="AL90" s="356">
        <f t="shared" si="45"/>
        <v>0</v>
      </c>
      <c r="AM90" s="356">
        <f t="shared" si="45"/>
        <v>0</v>
      </c>
      <c r="AN90" s="356">
        <f t="shared" si="45"/>
        <v>0</v>
      </c>
      <c r="AO90" s="356">
        <f t="shared" ref="AO90:BF90" si="46">IF(AO$77&gt;0,AO45*AO$77*AO$73,0)</f>
        <v>0</v>
      </c>
      <c r="AP90" s="356">
        <f t="shared" si="46"/>
        <v>0</v>
      </c>
      <c r="AQ90" s="356">
        <f t="shared" si="46"/>
        <v>0</v>
      </c>
      <c r="AR90" s="356">
        <f t="shared" si="46"/>
        <v>0</v>
      </c>
      <c r="AS90" s="356">
        <f t="shared" si="46"/>
        <v>0</v>
      </c>
      <c r="AT90" s="356">
        <f t="shared" si="46"/>
        <v>0</v>
      </c>
      <c r="AU90" s="356">
        <f t="shared" si="46"/>
        <v>0</v>
      </c>
      <c r="AV90" s="356">
        <f t="shared" si="46"/>
        <v>0</v>
      </c>
      <c r="AW90" s="356">
        <f t="shared" si="46"/>
        <v>0</v>
      </c>
      <c r="AX90" s="356">
        <f t="shared" si="46"/>
        <v>0</v>
      </c>
      <c r="AY90" s="356">
        <f t="shared" si="46"/>
        <v>0</v>
      </c>
      <c r="AZ90" s="356">
        <f t="shared" si="46"/>
        <v>0</v>
      </c>
      <c r="BA90" s="356">
        <f t="shared" si="46"/>
        <v>0</v>
      </c>
      <c r="BB90" s="356">
        <f t="shared" si="46"/>
        <v>0</v>
      </c>
      <c r="BC90" s="356">
        <f t="shared" si="46"/>
        <v>0</v>
      </c>
      <c r="BD90" s="356">
        <f t="shared" si="46"/>
        <v>0</v>
      </c>
      <c r="BE90" s="356">
        <f t="shared" si="46"/>
        <v>0</v>
      </c>
      <c r="BF90" s="356">
        <f t="shared" si="46"/>
        <v>0</v>
      </c>
      <c r="BG90" s="361"/>
    </row>
    <row r="91" spans="1:59" s="362" customFormat="1" ht="12.75" hidden="1" customHeight="1" x14ac:dyDescent="0.25">
      <c r="A91" s="847"/>
      <c r="B91" s="203" t="str">
        <f>D35</f>
        <v>General Office Administration</v>
      </c>
      <c r="C91" s="203"/>
      <c r="D91" s="203"/>
      <c r="E91" s="203"/>
      <c r="F91" s="203"/>
      <c r="G91" s="306">
        <v>70</v>
      </c>
      <c r="H91" s="353" t="s">
        <v>2</v>
      </c>
      <c r="I91" s="356">
        <f t="shared" ref="I91:AN91" si="47">IF(I$77&gt;0,(I35*I$77*I$73)+(I$73*I$76),0)</f>
        <v>0</v>
      </c>
      <c r="J91" s="356">
        <f t="shared" si="47"/>
        <v>0</v>
      </c>
      <c r="K91" s="356">
        <f t="shared" si="47"/>
        <v>0</v>
      </c>
      <c r="L91" s="356">
        <f t="shared" si="47"/>
        <v>0</v>
      </c>
      <c r="M91" s="356">
        <f t="shared" si="47"/>
        <v>0</v>
      </c>
      <c r="N91" s="356">
        <f t="shared" si="47"/>
        <v>0</v>
      </c>
      <c r="O91" s="356">
        <f t="shared" si="47"/>
        <v>0</v>
      </c>
      <c r="P91" s="356">
        <f t="shared" si="47"/>
        <v>0</v>
      </c>
      <c r="Q91" s="356">
        <f t="shared" si="47"/>
        <v>0</v>
      </c>
      <c r="R91" s="356">
        <f t="shared" si="47"/>
        <v>0</v>
      </c>
      <c r="S91" s="356">
        <f t="shared" si="47"/>
        <v>0</v>
      </c>
      <c r="T91" s="356">
        <f t="shared" si="47"/>
        <v>0</v>
      </c>
      <c r="U91" s="356">
        <f t="shared" si="47"/>
        <v>0</v>
      </c>
      <c r="V91" s="356">
        <f t="shared" si="47"/>
        <v>0</v>
      </c>
      <c r="W91" s="356">
        <f t="shared" si="47"/>
        <v>0</v>
      </c>
      <c r="X91" s="356">
        <f t="shared" si="47"/>
        <v>0</v>
      </c>
      <c r="Y91" s="356">
        <f t="shared" si="47"/>
        <v>0</v>
      </c>
      <c r="Z91" s="356">
        <f t="shared" si="47"/>
        <v>0</v>
      </c>
      <c r="AA91" s="356">
        <f t="shared" si="47"/>
        <v>0</v>
      </c>
      <c r="AB91" s="356">
        <f t="shared" si="47"/>
        <v>0</v>
      </c>
      <c r="AC91" s="356">
        <f t="shared" si="47"/>
        <v>0</v>
      </c>
      <c r="AD91" s="356">
        <f t="shared" si="47"/>
        <v>0</v>
      </c>
      <c r="AE91" s="356">
        <f t="shared" si="47"/>
        <v>0</v>
      </c>
      <c r="AF91" s="356">
        <f t="shared" si="47"/>
        <v>0</v>
      </c>
      <c r="AG91" s="356">
        <f t="shared" si="47"/>
        <v>0</v>
      </c>
      <c r="AH91" s="356">
        <f t="shared" si="47"/>
        <v>0</v>
      </c>
      <c r="AI91" s="356">
        <f t="shared" si="47"/>
        <v>0</v>
      </c>
      <c r="AJ91" s="356">
        <f t="shared" si="47"/>
        <v>0</v>
      </c>
      <c r="AK91" s="356">
        <f t="shared" si="47"/>
        <v>0</v>
      </c>
      <c r="AL91" s="356">
        <f t="shared" si="47"/>
        <v>0</v>
      </c>
      <c r="AM91" s="356">
        <f t="shared" si="47"/>
        <v>0</v>
      </c>
      <c r="AN91" s="356">
        <f t="shared" si="47"/>
        <v>0</v>
      </c>
      <c r="AO91" s="356">
        <f t="shared" ref="AO91:BF91" si="48">IF(AO$77&gt;0,(AO35*AO$77*AO$73)+(AO$73*AO$76),0)</f>
        <v>0</v>
      </c>
      <c r="AP91" s="356">
        <f t="shared" si="48"/>
        <v>0</v>
      </c>
      <c r="AQ91" s="356">
        <f t="shared" si="48"/>
        <v>0</v>
      </c>
      <c r="AR91" s="356">
        <f t="shared" si="48"/>
        <v>0</v>
      </c>
      <c r="AS91" s="356">
        <f t="shared" si="48"/>
        <v>0</v>
      </c>
      <c r="AT91" s="356">
        <f t="shared" si="48"/>
        <v>0</v>
      </c>
      <c r="AU91" s="356">
        <f t="shared" si="48"/>
        <v>0</v>
      </c>
      <c r="AV91" s="356">
        <f t="shared" si="48"/>
        <v>0</v>
      </c>
      <c r="AW91" s="356">
        <f t="shared" si="48"/>
        <v>0</v>
      </c>
      <c r="AX91" s="356">
        <f t="shared" si="48"/>
        <v>0</v>
      </c>
      <c r="AY91" s="356">
        <f t="shared" si="48"/>
        <v>0</v>
      </c>
      <c r="AZ91" s="356">
        <f t="shared" si="48"/>
        <v>0</v>
      </c>
      <c r="BA91" s="356">
        <f t="shared" si="48"/>
        <v>0</v>
      </c>
      <c r="BB91" s="356">
        <f t="shared" si="48"/>
        <v>0</v>
      </c>
      <c r="BC91" s="356">
        <f t="shared" si="48"/>
        <v>0</v>
      </c>
      <c r="BD91" s="356">
        <f t="shared" si="48"/>
        <v>0</v>
      </c>
      <c r="BE91" s="356">
        <f t="shared" si="48"/>
        <v>0</v>
      </c>
      <c r="BF91" s="356">
        <f t="shared" si="48"/>
        <v>0</v>
      </c>
      <c r="BG91" s="361"/>
    </row>
    <row r="92" spans="1:59" s="362" customFormat="1" ht="12.75" hidden="1" customHeight="1" x14ac:dyDescent="0.25">
      <c r="A92" s="848" t="s">
        <v>463</v>
      </c>
      <c r="B92" s="200" t="str">
        <f t="shared" ref="B92:B101" si="49">D48</f>
        <v>Department 1 Name</v>
      </c>
      <c r="C92" s="201"/>
      <c r="D92" s="201"/>
      <c r="E92" s="201"/>
      <c r="F92" s="202"/>
      <c r="G92" s="305">
        <v>71</v>
      </c>
      <c r="H92" s="353" t="s">
        <v>3</v>
      </c>
      <c r="I92" s="356">
        <f t="shared" ref="I92:AN92" si="50">IF(I$77&gt;0,(I48*I$77*I$73),0)</f>
        <v>0</v>
      </c>
      <c r="J92" s="356">
        <f t="shared" si="50"/>
        <v>0</v>
      </c>
      <c r="K92" s="356">
        <f t="shared" si="50"/>
        <v>0</v>
      </c>
      <c r="L92" s="356">
        <f t="shared" si="50"/>
        <v>0</v>
      </c>
      <c r="M92" s="356">
        <f t="shared" si="50"/>
        <v>0</v>
      </c>
      <c r="N92" s="356">
        <f t="shared" si="50"/>
        <v>0</v>
      </c>
      <c r="O92" s="356">
        <f t="shared" si="50"/>
        <v>0</v>
      </c>
      <c r="P92" s="356">
        <f t="shared" si="50"/>
        <v>0</v>
      </c>
      <c r="Q92" s="356">
        <f t="shared" si="50"/>
        <v>0</v>
      </c>
      <c r="R92" s="356">
        <f t="shared" si="50"/>
        <v>0</v>
      </c>
      <c r="S92" s="356">
        <f t="shared" si="50"/>
        <v>0</v>
      </c>
      <c r="T92" s="356">
        <f t="shared" si="50"/>
        <v>0</v>
      </c>
      <c r="U92" s="356">
        <f t="shared" si="50"/>
        <v>0</v>
      </c>
      <c r="V92" s="356">
        <f t="shared" si="50"/>
        <v>0</v>
      </c>
      <c r="W92" s="356">
        <f t="shared" si="50"/>
        <v>0</v>
      </c>
      <c r="X92" s="356">
        <f t="shared" si="50"/>
        <v>0</v>
      </c>
      <c r="Y92" s="356">
        <f t="shared" si="50"/>
        <v>0</v>
      </c>
      <c r="Z92" s="356">
        <f t="shared" si="50"/>
        <v>0</v>
      </c>
      <c r="AA92" s="356">
        <f t="shared" si="50"/>
        <v>0</v>
      </c>
      <c r="AB92" s="356">
        <f t="shared" si="50"/>
        <v>0</v>
      </c>
      <c r="AC92" s="356">
        <f t="shared" si="50"/>
        <v>0</v>
      </c>
      <c r="AD92" s="356">
        <f t="shared" si="50"/>
        <v>0</v>
      </c>
      <c r="AE92" s="356">
        <f t="shared" si="50"/>
        <v>0</v>
      </c>
      <c r="AF92" s="356">
        <f t="shared" si="50"/>
        <v>0</v>
      </c>
      <c r="AG92" s="356">
        <f t="shared" si="50"/>
        <v>0</v>
      </c>
      <c r="AH92" s="356">
        <f t="shared" si="50"/>
        <v>0</v>
      </c>
      <c r="AI92" s="356">
        <f t="shared" si="50"/>
        <v>0</v>
      </c>
      <c r="AJ92" s="356">
        <f t="shared" si="50"/>
        <v>0</v>
      </c>
      <c r="AK92" s="356">
        <f t="shared" si="50"/>
        <v>0</v>
      </c>
      <c r="AL92" s="356">
        <f t="shared" si="50"/>
        <v>0</v>
      </c>
      <c r="AM92" s="356">
        <f t="shared" si="50"/>
        <v>0</v>
      </c>
      <c r="AN92" s="356">
        <f t="shared" si="50"/>
        <v>0</v>
      </c>
      <c r="AO92" s="356">
        <f t="shared" ref="AO92:BF92" si="51">IF(AO$77&gt;0,(AO48*AO$77*AO$73),0)</f>
        <v>0</v>
      </c>
      <c r="AP92" s="356">
        <f t="shared" si="51"/>
        <v>0</v>
      </c>
      <c r="AQ92" s="356">
        <f t="shared" si="51"/>
        <v>0</v>
      </c>
      <c r="AR92" s="356">
        <f t="shared" si="51"/>
        <v>0</v>
      </c>
      <c r="AS92" s="356">
        <f t="shared" si="51"/>
        <v>0</v>
      </c>
      <c r="AT92" s="356">
        <f t="shared" si="51"/>
        <v>0</v>
      </c>
      <c r="AU92" s="356">
        <f t="shared" si="51"/>
        <v>0</v>
      </c>
      <c r="AV92" s="356">
        <f t="shared" si="51"/>
        <v>0</v>
      </c>
      <c r="AW92" s="356">
        <f t="shared" si="51"/>
        <v>0</v>
      </c>
      <c r="AX92" s="356">
        <f t="shared" si="51"/>
        <v>0</v>
      </c>
      <c r="AY92" s="356">
        <f t="shared" si="51"/>
        <v>0</v>
      </c>
      <c r="AZ92" s="356">
        <f t="shared" si="51"/>
        <v>0</v>
      </c>
      <c r="BA92" s="356">
        <f t="shared" si="51"/>
        <v>0</v>
      </c>
      <c r="BB92" s="356">
        <f t="shared" si="51"/>
        <v>0</v>
      </c>
      <c r="BC92" s="356">
        <f t="shared" si="51"/>
        <v>0</v>
      </c>
      <c r="BD92" s="356">
        <f t="shared" si="51"/>
        <v>0</v>
      </c>
      <c r="BE92" s="356">
        <f t="shared" si="51"/>
        <v>0</v>
      </c>
      <c r="BF92" s="356">
        <f t="shared" si="51"/>
        <v>0</v>
      </c>
      <c r="BG92" s="361"/>
    </row>
    <row r="93" spans="1:59" s="362" customFormat="1" ht="12.75" hidden="1" customHeight="1" x14ac:dyDescent="0.25">
      <c r="A93" s="849"/>
      <c r="B93" s="200" t="str">
        <f t="shared" si="49"/>
        <v>Department 2 Name</v>
      </c>
      <c r="C93" s="201"/>
      <c r="D93" s="201"/>
      <c r="E93" s="201"/>
      <c r="F93" s="202"/>
      <c r="G93" s="306">
        <v>72</v>
      </c>
      <c r="H93" s="353" t="s">
        <v>4</v>
      </c>
      <c r="I93" s="356">
        <f t="shared" ref="I93:AN93" si="52">IF(I$77&gt;0,(I49*I$77*I$73),0)</f>
        <v>0</v>
      </c>
      <c r="J93" s="356">
        <f t="shared" si="52"/>
        <v>0</v>
      </c>
      <c r="K93" s="356">
        <f t="shared" si="52"/>
        <v>0</v>
      </c>
      <c r="L93" s="356">
        <f t="shared" si="52"/>
        <v>0</v>
      </c>
      <c r="M93" s="356">
        <f t="shared" si="52"/>
        <v>0</v>
      </c>
      <c r="N93" s="356">
        <f t="shared" si="52"/>
        <v>0</v>
      </c>
      <c r="O93" s="356">
        <f t="shared" si="52"/>
        <v>0</v>
      </c>
      <c r="P93" s="356">
        <f t="shared" si="52"/>
        <v>0</v>
      </c>
      <c r="Q93" s="356">
        <f t="shared" si="52"/>
        <v>0</v>
      </c>
      <c r="R93" s="356">
        <f t="shared" si="52"/>
        <v>0</v>
      </c>
      <c r="S93" s="356">
        <f t="shared" si="52"/>
        <v>0</v>
      </c>
      <c r="T93" s="356">
        <f t="shared" si="52"/>
        <v>0</v>
      </c>
      <c r="U93" s="356">
        <f t="shared" si="52"/>
        <v>0</v>
      </c>
      <c r="V93" s="356">
        <f t="shared" si="52"/>
        <v>0</v>
      </c>
      <c r="W93" s="356">
        <f t="shared" si="52"/>
        <v>0</v>
      </c>
      <c r="X93" s="356">
        <f t="shared" si="52"/>
        <v>0</v>
      </c>
      <c r="Y93" s="356">
        <f t="shared" si="52"/>
        <v>0</v>
      </c>
      <c r="Z93" s="356">
        <f t="shared" si="52"/>
        <v>0</v>
      </c>
      <c r="AA93" s="356">
        <f t="shared" si="52"/>
        <v>0</v>
      </c>
      <c r="AB93" s="356">
        <f t="shared" si="52"/>
        <v>0</v>
      </c>
      <c r="AC93" s="356">
        <f t="shared" si="52"/>
        <v>0</v>
      </c>
      <c r="AD93" s="356">
        <f t="shared" si="52"/>
        <v>0</v>
      </c>
      <c r="AE93" s="356">
        <f t="shared" si="52"/>
        <v>0</v>
      </c>
      <c r="AF93" s="356">
        <f t="shared" si="52"/>
        <v>0</v>
      </c>
      <c r="AG93" s="356">
        <f t="shared" si="52"/>
        <v>0</v>
      </c>
      <c r="AH93" s="356">
        <f t="shared" si="52"/>
        <v>0</v>
      </c>
      <c r="AI93" s="356">
        <f t="shared" si="52"/>
        <v>0</v>
      </c>
      <c r="AJ93" s="356">
        <f t="shared" si="52"/>
        <v>0</v>
      </c>
      <c r="AK93" s="356">
        <f t="shared" si="52"/>
        <v>0</v>
      </c>
      <c r="AL93" s="356">
        <f t="shared" si="52"/>
        <v>0</v>
      </c>
      <c r="AM93" s="356">
        <f t="shared" si="52"/>
        <v>0</v>
      </c>
      <c r="AN93" s="356">
        <f t="shared" si="52"/>
        <v>0</v>
      </c>
      <c r="AO93" s="356">
        <f t="shared" ref="AO93:BF93" si="53">IF(AO$77&gt;0,(AO49*AO$77*AO$73),0)</f>
        <v>0</v>
      </c>
      <c r="AP93" s="356">
        <f t="shared" si="53"/>
        <v>0</v>
      </c>
      <c r="AQ93" s="356">
        <f t="shared" si="53"/>
        <v>0</v>
      </c>
      <c r="AR93" s="356">
        <f t="shared" si="53"/>
        <v>0</v>
      </c>
      <c r="AS93" s="356">
        <f t="shared" si="53"/>
        <v>0</v>
      </c>
      <c r="AT93" s="356">
        <f t="shared" si="53"/>
        <v>0</v>
      </c>
      <c r="AU93" s="356">
        <f t="shared" si="53"/>
        <v>0</v>
      </c>
      <c r="AV93" s="356">
        <f t="shared" si="53"/>
        <v>0</v>
      </c>
      <c r="AW93" s="356">
        <f t="shared" si="53"/>
        <v>0</v>
      </c>
      <c r="AX93" s="356">
        <f t="shared" si="53"/>
        <v>0</v>
      </c>
      <c r="AY93" s="356">
        <f t="shared" si="53"/>
        <v>0</v>
      </c>
      <c r="AZ93" s="356">
        <f t="shared" si="53"/>
        <v>0</v>
      </c>
      <c r="BA93" s="356">
        <f t="shared" si="53"/>
        <v>0</v>
      </c>
      <c r="BB93" s="356">
        <f t="shared" si="53"/>
        <v>0</v>
      </c>
      <c r="BC93" s="356">
        <f t="shared" si="53"/>
        <v>0</v>
      </c>
      <c r="BD93" s="356">
        <f t="shared" si="53"/>
        <v>0</v>
      </c>
      <c r="BE93" s="356">
        <f t="shared" si="53"/>
        <v>0</v>
      </c>
      <c r="BF93" s="356">
        <f t="shared" si="53"/>
        <v>0</v>
      </c>
      <c r="BG93" s="361"/>
    </row>
    <row r="94" spans="1:59" s="362" customFormat="1" ht="12.75" hidden="1" customHeight="1" x14ac:dyDescent="0.25">
      <c r="A94" s="849"/>
      <c r="B94" s="200" t="str">
        <f t="shared" si="49"/>
        <v>Department 3 Name</v>
      </c>
      <c r="C94" s="201"/>
      <c r="D94" s="201"/>
      <c r="E94" s="201"/>
      <c r="F94" s="202"/>
      <c r="G94" s="305">
        <v>73</v>
      </c>
      <c r="H94" s="353" t="s">
        <v>5</v>
      </c>
      <c r="I94" s="356">
        <f t="shared" ref="I94:AN94" si="54">IF(I$77&gt;0,(I50*I$77*I$73),0)</f>
        <v>0</v>
      </c>
      <c r="J94" s="356">
        <f t="shared" si="54"/>
        <v>0</v>
      </c>
      <c r="K94" s="356">
        <f t="shared" si="54"/>
        <v>0</v>
      </c>
      <c r="L94" s="356">
        <f t="shared" si="54"/>
        <v>0</v>
      </c>
      <c r="M94" s="356">
        <f t="shared" si="54"/>
        <v>0</v>
      </c>
      <c r="N94" s="356">
        <f t="shared" si="54"/>
        <v>0</v>
      </c>
      <c r="O94" s="356">
        <f t="shared" si="54"/>
        <v>0</v>
      </c>
      <c r="P94" s="356">
        <f t="shared" si="54"/>
        <v>0</v>
      </c>
      <c r="Q94" s="356">
        <f t="shared" si="54"/>
        <v>0</v>
      </c>
      <c r="R94" s="356">
        <f t="shared" si="54"/>
        <v>0</v>
      </c>
      <c r="S94" s="356">
        <f t="shared" si="54"/>
        <v>0</v>
      </c>
      <c r="T94" s="356">
        <f t="shared" si="54"/>
        <v>0</v>
      </c>
      <c r="U94" s="356">
        <f t="shared" si="54"/>
        <v>0</v>
      </c>
      <c r="V94" s="356">
        <f t="shared" si="54"/>
        <v>0</v>
      </c>
      <c r="W94" s="356">
        <f t="shared" si="54"/>
        <v>0</v>
      </c>
      <c r="X94" s="356">
        <f t="shared" si="54"/>
        <v>0</v>
      </c>
      <c r="Y94" s="356">
        <f t="shared" si="54"/>
        <v>0</v>
      </c>
      <c r="Z94" s="356">
        <f t="shared" si="54"/>
        <v>0</v>
      </c>
      <c r="AA94" s="356">
        <f t="shared" si="54"/>
        <v>0</v>
      </c>
      <c r="AB94" s="356">
        <f t="shared" si="54"/>
        <v>0</v>
      </c>
      <c r="AC94" s="356">
        <f t="shared" si="54"/>
        <v>0</v>
      </c>
      <c r="AD94" s="356">
        <f t="shared" si="54"/>
        <v>0</v>
      </c>
      <c r="AE94" s="356">
        <f t="shared" si="54"/>
        <v>0</v>
      </c>
      <c r="AF94" s="356">
        <f t="shared" si="54"/>
        <v>0</v>
      </c>
      <c r="AG94" s="356">
        <f t="shared" si="54"/>
        <v>0</v>
      </c>
      <c r="AH94" s="356">
        <f t="shared" si="54"/>
        <v>0</v>
      </c>
      <c r="AI94" s="356">
        <f t="shared" si="54"/>
        <v>0</v>
      </c>
      <c r="AJ94" s="356">
        <f t="shared" si="54"/>
        <v>0</v>
      </c>
      <c r="AK94" s="356">
        <f t="shared" si="54"/>
        <v>0</v>
      </c>
      <c r="AL94" s="356">
        <f t="shared" si="54"/>
        <v>0</v>
      </c>
      <c r="AM94" s="356">
        <f t="shared" si="54"/>
        <v>0</v>
      </c>
      <c r="AN94" s="356">
        <f t="shared" si="54"/>
        <v>0</v>
      </c>
      <c r="AO94" s="356">
        <f t="shared" ref="AO94:BF94" si="55">IF(AO$77&gt;0,(AO50*AO$77*AO$73),0)</f>
        <v>0</v>
      </c>
      <c r="AP94" s="356">
        <f t="shared" si="55"/>
        <v>0</v>
      </c>
      <c r="AQ94" s="356">
        <f t="shared" si="55"/>
        <v>0</v>
      </c>
      <c r="AR94" s="356">
        <f t="shared" si="55"/>
        <v>0</v>
      </c>
      <c r="AS94" s="356">
        <f t="shared" si="55"/>
        <v>0</v>
      </c>
      <c r="AT94" s="356">
        <f t="shared" si="55"/>
        <v>0</v>
      </c>
      <c r="AU94" s="356">
        <f t="shared" si="55"/>
        <v>0</v>
      </c>
      <c r="AV94" s="356">
        <f t="shared" si="55"/>
        <v>0</v>
      </c>
      <c r="AW94" s="356">
        <f t="shared" si="55"/>
        <v>0</v>
      </c>
      <c r="AX94" s="356">
        <f t="shared" si="55"/>
        <v>0</v>
      </c>
      <c r="AY94" s="356">
        <f t="shared" si="55"/>
        <v>0</v>
      </c>
      <c r="AZ94" s="356">
        <f t="shared" si="55"/>
        <v>0</v>
      </c>
      <c r="BA94" s="356">
        <f t="shared" si="55"/>
        <v>0</v>
      </c>
      <c r="BB94" s="356">
        <f t="shared" si="55"/>
        <v>0</v>
      </c>
      <c r="BC94" s="356">
        <f t="shared" si="55"/>
        <v>0</v>
      </c>
      <c r="BD94" s="356">
        <f t="shared" si="55"/>
        <v>0</v>
      </c>
      <c r="BE94" s="356">
        <f t="shared" si="55"/>
        <v>0</v>
      </c>
      <c r="BF94" s="356">
        <f t="shared" si="55"/>
        <v>0</v>
      </c>
      <c r="BG94" s="361"/>
    </row>
    <row r="95" spans="1:59" s="362" customFormat="1" ht="12.75" hidden="1" customHeight="1" x14ac:dyDescent="0.25">
      <c r="A95" s="849"/>
      <c r="B95" s="200" t="str">
        <f t="shared" si="49"/>
        <v>Department 4 Name</v>
      </c>
      <c r="C95" s="201"/>
      <c r="D95" s="201"/>
      <c r="E95" s="201"/>
      <c r="F95" s="202"/>
      <c r="G95" s="306">
        <v>74</v>
      </c>
      <c r="H95" s="353" t="s">
        <v>6</v>
      </c>
      <c r="I95" s="356">
        <f t="shared" ref="I95:AN95" si="56">IF(I$77&gt;0,(I51*I$77*I$73),0)</f>
        <v>0</v>
      </c>
      <c r="J95" s="356">
        <f t="shared" si="56"/>
        <v>0</v>
      </c>
      <c r="K95" s="356">
        <f t="shared" si="56"/>
        <v>0</v>
      </c>
      <c r="L95" s="356">
        <f t="shared" si="56"/>
        <v>0</v>
      </c>
      <c r="M95" s="356">
        <f t="shared" si="56"/>
        <v>0</v>
      </c>
      <c r="N95" s="356">
        <f t="shared" si="56"/>
        <v>0</v>
      </c>
      <c r="O95" s="356">
        <f t="shared" si="56"/>
        <v>0</v>
      </c>
      <c r="P95" s="356">
        <f t="shared" si="56"/>
        <v>0</v>
      </c>
      <c r="Q95" s="356">
        <f t="shared" si="56"/>
        <v>0</v>
      </c>
      <c r="R95" s="356">
        <f t="shared" si="56"/>
        <v>0</v>
      </c>
      <c r="S95" s="356">
        <f t="shared" si="56"/>
        <v>0</v>
      </c>
      <c r="T95" s="356">
        <f t="shared" si="56"/>
        <v>0</v>
      </c>
      <c r="U95" s="356">
        <f t="shared" si="56"/>
        <v>0</v>
      </c>
      <c r="V95" s="356">
        <f t="shared" si="56"/>
        <v>0</v>
      </c>
      <c r="W95" s="356">
        <f t="shared" si="56"/>
        <v>0</v>
      </c>
      <c r="X95" s="356">
        <f t="shared" si="56"/>
        <v>0</v>
      </c>
      <c r="Y95" s="356">
        <f t="shared" si="56"/>
        <v>0</v>
      </c>
      <c r="Z95" s="356">
        <f t="shared" si="56"/>
        <v>0</v>
      </c>
      <c r="AA95" s="356">
        <f t="shared" si="56"/>
        <v>0</v>
      </c>
      <c r="AB95" s="356">
        <f t="shared" si="56"/>
        <v>0</v>
      </c>
      <c r="AC95" s="356">
        <f t="shared" si="56"/>
        <v>0</v>
      </c>
      <c r="AD95" s="356">
        <f t="shared" si="56"/>
        <v>0</v>
      </c>
      <c r="AE95" s="356">
        <f t="shared" si="56"/>
        <v>0</v>
      </c>
      <c r="AF95" s="356">
        <f t="shared" si="56"/>
        <v>0</v>
      </c>
      <c r="AG95" s="356">
        <f t="shared" si="56"/>
        <v>0</v>
      </c>
      <c r="AH95" s="356">
        <f t="shared" si="56"/>
        <v>0</v>
      </c>
      <c r="AI95" s="356">
        <f t="shared" si="56"/>
        <v>0</v>
      </c>
      <c r="AJ95" s="356">
        <f t="shared" si="56"/>
        <v>0</v>
      </c>
      <c r="AK95" s="356">
        <f t="shared" si="56"/>
        <v>0</v>
      </c>
      <c r="AL95" s="356">
        <f t="shared" si="56"/>
        <v>0</v>
      </c>
      <c r="AM95" s="356">
        <f t="shared" si="56"/>
        <v>0</v>
      </c>
      <c r="AN95" s="356">
        <f t="shared" si="56"/>
        <v>0</v>
      </c>
      <c r="AO95" s="356">
        <f t="shared" ref="AO95:BF95" si="57">IF(AO$77&gt;0,(AO51*AO$77*AO$73),0)</f>
        <v>0</v>
      </c>
      <c r="AP95" s="356">
        <f t="shared" si="57"/>
        <v>0</v>
      </c>
      <c r="AQ95" s="356">
        <f t="shared" si="57"/>
        <v>0</v>
      </c>
      <c r="AR95" s="356">
        <f t="shared" si="57"/>
        <v>0</v>
      </c>
      <c r="AS95" s="356">
        <f t="shared" si="57"/>
        <v>0</v>
      </c>
      <c r="AT95" s="356">
        <f t="shared" si="57"/>
        <v>0</v>
      </c>
      <c r="AU95" s="356">
        <f t="shared" si="57"/>
        <v>0</v>
      </c>
      <c r="AV95" s="356">
        <f t="shared" si="57"/>
        <v>0</v>
      </c>
      <c r="AW95" s="356">
        <f t="shared" si="57"/>
        <v>0</v>
      </c>
      <c r="AX95" s="356">
        <f t="shared" si="57"/>
        <v>0</v>
      </c>
      <c r="AY95" s="356">
        <f t="shared" si="57"/>
        <v>0</v>
      </c>
      <c r="AZ95" s="356">
        <f t="shared" si="57"/>
        <v>0</v>
      </c>
      <c r="BA95" s="356">
        <f t="shared" si="57"/>
        <v>0</v>
      </c>
      <c r="BB95" s="356">
        <f t="shared" si="57"/>
        <v>0</v>
      </c>
      <c r="BC95" s="356">
        <f t="shared" si="57"/>
        <v>0</v>
      </c>
      <c r="BD95" s="356">
        <f t="shared" si="57"/>
        <v>0</v>
      </c>
      <c r="BE95" s="356">
        <f t="shared" si="57"/>
        <v>0</v>
      </c>
      <c r="BF95" s="356">
        <f t="shared" si="57"/>
        <v>0</v>
      </c>
      <c r="BG95" s="361"/>
    </row>
    <row r="96" spans="1:59" s="362" customFormat="1" ht="12.75" hidden="1" customHeight="1" x14ac:dyDescent="0.25">
      <c r="A96" s="849"/>
      <c r="B96" s="200" t="str">
        <f t="shared" si="49"/>
        <v>Department 5 Name</v>
      </c>
      <c r="C96" s="201"/>
      <c r="D96" s="201"/>
      <c r="E96" s="201"/>
      <c r="F96" s="202"/>
      <c r="G96" s="305">
        <v>75</v>
      </c>
      <c r="H96" s="353" t="s">
        <v>7</v>
      </c>
      <c r="I96" s="356">
        <f t="shared" ref="I96:AN96" si="58">IF(I$77&gt;0,(I52*I$77*I$73),0)</f>
        <v>0</v>
      </c>
      <c r="J96" s="356">
        <f t="shared" si="58"/>
        <v>0</v>
      </c>
      <c r="K96" s="356">
        <f t="shared" si="58"/>
        <v>0</v>
      </c>
      <c r="L96" s="356">
        <f t="shared" si="58"/>
        <v>0</v>
      </c>
      <c r="M96" s="356">
        <f t="shared" si="58"/>
        <v>0</v>
      </c>
      <c r="N96" s="356">
        <f t="shared" si="58"/>
        <v>0</v>
      </c>
      <c r="O96" s="356">
        <f t="shared" si="58"/>
        <v>0</v>
      </c>
      <c r="P96" s="356">
        <f t="shared" si="58"/>
        <v>0</v>
      </c>
      <c r="Q96" s="356">
        <f t="shared" si="58"/>
        <v>0</v>
      </c>
      <c r="R96" s="356">
        <f t="shared" si="58"/>
        <v>0</v>
      </c>
      <c r="S96" s="356">
        <f t="shared" si="58"/>
        <v>0</v>
      </c>
      <c r="T96" s="356">
        <f t="shared" si="58"/>
        <v>0</v>
      </c>
      <c r="U96" s="356">
        <f t="shared" si="58"/>
        <v>0</v>
      </c>
      <c r="V96" s="356">
        <f t="shared" si="58"/>
        <v>0</v>
      </c>
      <c r="W96" s="356">
        <f t="shared" si="58"/>
        <v>0</v>
      </c>
      <c r="X96" s="356">
        <f t="shared" si="58"/>
        <v>0</v>
      </c>
      <c r="Y96" s="356">
        <f t="shared" si="58"/>
        <v>0</v>
      </c>
      <c r="Z96" s="356">
        <f t="shared" si="58"/>
        <v>0</v>
      </c>
      <c r="AA96" s="356">
        <f t="shared" si="58"/>
        <v>0</v>
      </c>
      <c r="AB96" s="356">
        <f t="shared" si="58"/>
        <v>0</v>
      </c>
      <c r="AC96" s="356">
        <f t="shared" si="58"/>
        <v>0</v>
      </c>
      <c r="AD96" s="356">
        <f t="shared" si="58"/>
        <v>0</v>
      </c>
      <c r="AE96" s="356">
        <f t="shared" si="58"/>
        <v>0</v>
      </c>
      <c r="AF96" s="356">
        <f t="shared" si="58"/>
        <v>0</v>
      </c>
      <c r="AG96" s="356">
        <f t="shared" si="58"/>
        <v>0</v>
      </c>
      <c r="AH96" s="356">
        <f t="shared" si="58"/>
        <v>0</v>
      </c>
      <c r="AI96" s="356">
        <f t="shared" si="58"/>
        <v>0</v>
      </c>
      <c r="AJ96" s="356">
        <f t="shared" si="58"/>
        <v>0</v>
      </c>
      <c r="AK96" s="356">
        <f t="shared" si="58"/>
        <v>0</v>
      </c>
      <c r="AL96" s="356">
        <f t="shared" si="58"/>
        <v>0</v>
      </c>
      <c r="AM96" s="356">
        <f t="shared" si="58"/>
        <v>0</v>
      </c>
      <c r="AN96" s="356">
        <f t="shared" si="58"/>
        <v>0</v>
      </c>
      <c r="AO96" s="356">
        <f t="shared" ref="AO96:BF96" si="59">IF(AO$77&gt;0,(AO52*AO$77*AO$73),0)</f>
        <v>0</v>
      </c>
      <c r="AP96" s="356">
        <f t="shared" si="59"/>
        <v>0</v>
      </c>
      <c r="AQ96" s="356">
        <f t="shared" si="59"/>
        <v>0</v>
      </c>
      <c r="AR96" s="356">
        <f t="shared" si="59"/>
        <v>0</v>
      </c>
      <c r="AS96" s="356">
        <f t="shared" si="59"/>
        <v>0</v>
      </c>
      <c r="AT96" s="356">
        <f t="shared" si="59"/>
        <v>0</v>
      </c>
      <c r="AU96" s="356">
        <f t="shared" si="59"/>
        <v>0</v>
      </c>
      <c r="AV96" s="356">
        <f t="shared" si="59"/>
        <v>0</v>
      </c>
      <c r="AW96" s="356">
        <f t="shared" si="59"/>
        <v>0</v>
      </c>
      <c r="AX96" s="356">
        <f t="shared" si="59"/>
        <v>0</v>
      </c>
      <c r="AY96" s="356">
        <f t="shared" si="59"/>
        <v>0</v>
      </c>
      <c r="AZ96" s="356">
        <f t="shared" si="59"/>
        <v>0</v>
      </c>
      <c r="BA96" s="356">
        <f t="shared" si="59"/>
        <v>0</v>
      </c>
      <c r="BB96" s="356">
        <f t="shared" si="59"/>
        <v>0</v>
      </c>
      <c r="BC96" s="356">
        <f t="shared" si="59"/>
        <v>0</v>
      </c>
      <c r="BD96" s="356">
        <f t="shared" si="59"/>
        <v>0</v>
      </c>
      <c r="BE96" s="356">
        <f t="shared" si="59"/>
        <v>0</v>
      </c>
      <c r="BF96" s="356">
        <f t="shared" si="59"/>
        <v>0</v>
      </c>
      <c r="BG96" s="361"/>
    </row>
    <row r="97" spans="1:59" s="362" customFormat="1" ht="12.75" hidden="1" customHeight="1" x14ac:dyDescent="0.25">
      <c r="A97" s="849"/>
      <c r="B97" s="200" t="str">
        <f t="shared" si="49"/>
        <v>Department 6 Name</v>
      </c>
      <c r="C97" s="201"/>
      <c r="D97" s="201"/>
      <c r="E97" s="201"/>
      <c r="F97" s="202"/>
      <c r="G97" s="306">
        <v>76</v>
      </c>
      <c r="H97" s="353" t="s">
        <v>8</v>
      </c>
      <c r="I97" s="356">
        <f t="shared" ref="I97:AN97" si="60">IF(I$77&gt;0,(I53*I$77*I$73),0)</f>
        <v>0</v>
      </c>
      <c r="J97" s="356">
        <f t="shared" si="60"/>
        <v>0</v>
      </c>
      <c r="K97" s="356">
        <f t="shared" si="60"/>
        <v>0</v>
      </c>
      <c r="L97" s="356">
        <f t="shared" si="60"/>
        <v>0</v>
      </c>
      <c r="M97" s="356">
        <f t="shared" si="60"/>
        <v>0</v>
      </c>
      <c r="N97" s="356">
        <f t="shared" si="60"/>
        <v>0</v>
      </c>
      <c r="O97" s="356">
        <f t="shared" si="60"/>
        <v>0</v>
      </c>
      <c r="P97" s="356">
        <f t="shared" si="60"/>
        <v>0</v>
      </c>
      <c r="Q97" s="356">
        <f t="shared" si="60"/>
        <v>0</v>
      </c>
      <c r="R97" s="356">
        <f t="shared" si="60"/>
        <v>0</v>
      </c>
      <c r="S97" s="356">
        <f t="shared" si="60"/>
        <v>0</v>
      </c>
      <c r="T97" s="356">
        <f t="shared" si="60"/>
        <v>0</v>
      </c>
      <c r="U97" s="356">
        <f t="shared" si="60"/>
        <v>0</v>
      </c>
      <c r="V97" s="356">
        <f t="shared" si="60"/>
        <v>0</v>
      </c>
      <c r="W97" s="356">
        <f t="shared" si="60"/>
        <v>0</v>
      </c>
      <c r="X97" s="356">
        <f t="shared" si="60"/>
        <v>0</v>
      </c>
      <c r="Y97" s="356">
        <f t="shared" si="60"/>
        <v>0</v>
      </c>
      <c r="Z97" s="356">
        <f t="shared" si="60"/>
        <v>0</v>
      </c>
      <c r="AA97" s="356">
        <f t="shared" si="60"/>
        <v>0</v>
      </c>
      <c r="AB97" s="356">
        <f t="shared" si="60"/>
        <v>0</v>
      </c>
      <c r="AC97" s="356">
        <f t="shared" si="60"/>
        <v>0</v>
      </c>
      <c r="AD97" s="356">
        <f t="shared" si="60"/>
        <v>0</v>
      </c>
      <c r="AE97" s="356">
        <f t="shared" si="60"/>
        <v>0</v>
      </c>
      <c r="AF97" s="356">
        <f t="shared" si="60"/>
        <v>0</v>
      </c>
      <c r="AG97" s="356">
        <f t="shared" si="60"/>
        <v>0</v>
      </c>
      <c r="AH97" s="356">
        <f t="shared" si="60"/>
        <v>0</v>
      </c>
      <c r="AI97" s="356">
        <f t="shared" si="60"/>
        <v>0</v>
      </c>
      <c r="AJ97" s="356">
        <f t="shared" si="60"/>
        <v>0</v>
      </c>
      <c r="AK97" s="356">
        <f t="shared" si="60"/>
        <v>0</v>
      </c>
      <c r="AL97" s="356">
        <f t="shared" si="60"/>
        <v>0</v>
      </c>
      <c r="AM97" s="356">
        <f t="shared" si="60"/>
        <v>0</v>
      </c>
      <c r="AN97" s="356">
        <f t="shared" si="60"/>
        <v>0</v>
      </c>
      <c r="AO97" s="356">
        <f t="shared" ref="AO97:BF97" si="61">IF(AO$77&gt;0,(AO53*AO$77*AO$73),0)</f>
        <v>0</v>
      </c>
      <c r="AP97" s="356">
        <f t="shared" si="61"/>
        <v>0</v>
      </c>
      <c r="AQ97" s="356">
        <f t="shared" si="61"/>
        <v>0</v>
      </c>
      <c r="AR97" s="356">
        <f t="shared" si="61"/>
        <v>0</v>
      </c>
      <c r="AS97" s="356">
        <f t="shared" si="61"/>
        <v>0</v>
      </c>
      <c r="AT97" s="356">
        <f t="shared" si="61"/>
        <v>0</v>
      </c>
      <c r="AU97" s="356">
        <f t="shared" si="61"/>
        <v>0</v>
      </c>
      <c r="AV97" s="356">
        <f t="shared" si="61"/>
        <v>0</v>
      </c>
      <c r="AW97" s="356">
        <f t="shared" si="61"/>
        <v>0</v>
      </c>
      <c r="AX97" s="356">
        <f t="shared" si="61"/>
        <v>0</v>
      </c>
      <c r="AY97" s="356">
        <f t="shared" si="61"/>
        <v>0</v>
      </c>
      <c r="AZ97" s="356">
        <f t="shared" si="61"/>
        <v>0</v>
      </c>
      <c r="BA97" s="356">
        <f t="shared" si="61"/>
        <v>0</v>
      </c>
      <c r="BB97" s="356">
        <f t="shared" si="61"/>
        <v>0</v>
      </c>
      <c r="BC97" s="356">
        <f t="shared" si="61"/>
        <v>0</v>
      </c>
      <c r="BD97" s="356">
        <f t="shared" si="61"/>
        <v>0</v>
      </c>
      <c r="BE97" s="356">
        <f t="shared" si="61"/>
        <v>0</v>
      </c>
      <c r="BF97" s="356">
        <f t="shared" si="61"/>
        <v>0</v>
      </c>
      <c r="BG97" s="361"/>
    </row>
    <row r="98" spans="1:59" s="362" customFormat="1" ht="12.75" hidden="1" customHeight="1" x14ac:dyDescent="0.25">
      <c r="A98" s="849"/>
      <c r="B98" s="200" t="str">
        <f t="shared" si="49"/>
        <v>Department 7 Name</v>
      </c>
      <c r="C98" s="201"/>
      <c r="D98" s="201"/>
      <c r="E98" s="201"/>
      <c r="F98" s="202"/>
      <c r="G98" s="305">
        <v>77</v>
      </c>
      <c r="H98" s="353" t="s">
        <v>9</v>
      </c>
      <c r="I98" s="356">
        <f t="shared" ref="I98:AN98" si="62">IF(I$77&gt;0,(I54*I$77*I$73),0)</f>
        <v>0</v>
      </c>
      <c r="J98" s="356">
        <f t="shared" si="62"/>
        <v>0</v>
      </c>
      <c r="K98" s="356">
        <f t="shared" si="62"/>
        <v>0</v>
      </c>
      <c r="L98" s="356">
        <f t="shared" si="62"/>
        <v>0</v>
      </c>
      <c r="M98" s="356">
        <f t="shared" si="62"/>
        <v>0</v>
      </c>
      <c r="N98" s="356">
        <f t="shared" si="62"/>
        <v>0</v>
      </c>
      <c r="O98" s="356">
        <f t="shared" si="62"/>
        <v>0</v>
      </c>
      <c r="P98" s="356">
        <f t="shared" si="62"/>
        <v>0</v>
      </c>
      <c r="Q98" s="356">
        <f t="shared" si="62"/>
        <v>0</v>
      </c>
      <c r="R98" s="356">
        <f t="shared" si="62"/>
        <v>0</v>
      </c>
      <c r="S98" s="356">
        <f t="shared" si="62"/>
        <v>0</v>
      </c>
      <c r="T98" s="356">
        <f t="shared" si="62"/>
        <v>0</v>
      </c>
      <c r="U98" s="356">
        <f t="shared" si="62"/>
        <v>0</v>
      </c>
      <c r="V98" s="356">
        <f t="shared" si="62"/>
        <v>0</v>
      </c>
      <c r="W98" s="356">
        <f t="shared" si="62"/>
        <v>0</v>
      </c>
      <c r="X98" s="356">
        <f t="shared" si="62"/>
        <v>0</v>
      </c>
      <c r="Y98" s="356">
        <f t="shared" si="62"/>
        <v>0</v>
      </c>
      <c r="Z98" s="356">
        <f t="shared" si="62"/>
        <v>0</v>
      </c>
      <c r="AA98" s="356">
        <f t="shared" si="62"/>
        <v>0</v>
      </c>
      <c r="AB98" s="356">
        <f t="shared" si="62"/>
        <v>0</v>
      </c>
      <c r="AC98" s="356">
        <f t="shared" si="62"/>
        <v>0</v>
      </c>
      <c r="AD98" s="356">
        <f t="shared" si="62"/>
        <v>0</v>
      </c>
      <c r="AE98" s="356">
        <f t="shared" si="62"/>
        <v>0</v>
      </c>
      <c r="AF98" s="356">
        <f t="shared" si="62"/>
        <v>0</v>
      </c>
      <c r="AG98" s="356">
        <f t="shared" si="62"/>
        <v>0</v>
      </c>
      <c r="AH98" s="356">
        <f t="shared" si="62"/>
        <v>0</v>
      </c>
      <c r="AI98" s="356">
        <f t="shared" si="62"/>
        <v>0</v>
      </c>
      <c r="AJ98" s="356">
        <f t="shared" si="62"/>
        <v>0</v>
      </c>
      <c r="AK98" s="356">
        <f t="shared" si="62"/>
        <v>0</v>
      </c>
      <c r="AL98" s="356">
        <f t="shared" si="62"/>
        <v>0</v>
      </c>
      <c r="AM98" s="356">
        <f t="shared" si="62"/>
        <v>0</v>
      </c>
      <c r="AN98" s="356">
        <f t="shared" si="62"/>
        <v>0</v>
      </c>
      <c r="AO98" s="356">
        <f t="shared" ref="AO98:BF98" si="63">IF(AO$77&gt;0,(AO54*AO$77*AO$73),0)</f>
        <v>0</v>
      </c>
      <c r="AP98" s="356">
        <f t="shared" si="63"/>
        <v>0</v>
      </c>
      <c r="AQ98" s="356">
        <f t="shared" si="63"/>
        <v>0</v>
      </c>
      <c r="AR98" s="356">
        <f t="shared" si="63"/>
        <v>0</v>
      </c>
      <c r="AS98" s="356">
        <f t="shared" si="63"/>
        <v>0</v>
      </c>
      <c r="AT98" s="356">
        <f t="shared" si="63"/>
        <v>0</v>
      </c>
      <c r="AU98" s="356">
        <f t="shared" si="63"/>
        <v>0</v>
      </c>
      <c r="AV98" s="356">
        <f t="shared" si="63"/>
        <v>0</v>
      </c>
      <c r="AW98" s="356">
        <f t="shared" si="63"/>
        <v>0</v>
      </c>
      <c r="AX98" s="356">
        <f t="shared" si="63"/>
        <v>0</v>
      </c>
      <c r="AY98" s="356">
        <f t="shared" si="63"/>
        <v>0</v>
      </c>
      <c r="AZ98" s="356">
        <f t="shared" si="63"/>
        <v>0</v>
      </c>
      <c r="BA98" s="356">
        <f t="shared" si="63"/>
        <v>0</v>
      </c>
      <c r="BB98" s="356">
        <f t="shared" si="63"/>
        <v>0</v>
      </c>
      <c r="BC98" s="356">
        <f t="shared" si="63"/>
        <v>0</v>
      </c>
      <c r="BD98" s="356">
        <f t="shared" si="63"/>
        <v>0</v>
      </c>
      <c r="BE98" s="356">
        <f t="shared" si="63"/>
        <v>0</v>
      </c>
      <c r="BF98" s="356">
        <f t="shared" si="63"/>
        <v>0</v>
      </c>
      <c r="BG98" s="361"/>
    </row>
    <row r="99" spans="1:59" s="362" customFormat="1" ht="12.75" hidden="1" customHeight="1" x14ac:dyDescent="0.25">
      <c r="A99" s="849"/>
      <c r="B99" s="200" t="str">
        <f t="shared" si="49"/>
        <v>Department 8 Name</v>
      </c>
      <c r="C99" s="201"/>
      <c r="D99" s="201"/>
      <c r="E99" s="201"/>
      <c r="F99" s="202"/>
      <c r="G99" s="306">
        <v>78</v>
      </c>
      <c r="H99" s="353" t="s">
        <v>10</v>
      </c>
      <c r="I99" s="356">
        <f t="shared" ref="I99:AN99" si="64">IF(I$77&gt;0,(I55*I$77*I$73),0)</f>
        <v>0</v>
      </c>
      <c r="J99" s="356">
        <f t="shared" si="64"/>
        <v>0</v>
      </c>
      <c r="K99" s="356">
        <f t="shared" si="64"/>
        <v>0</v>
      </c>
      <c r="L99" s="356">
        <f t="shared" si="64"/>
        <v>0</v>
      </c>
      <c r="M99" s="356">
        <f t="shared" si="64"/>
        <v>0</v>
      </c>
      <c r="N99" s="356">
        <f t="shared" si="64"/>
        <v>0</v>
      </c>
      <c r="O99" s="356">
        <f t="shared" si="64"/>
        <v>0</v>
      </c>
      <c r="P99" s="356">
        <f t="shared" si="64"/>
        <v>0</v>
      </c>
      <c r="Q99" s="356">
        <f t="shared" si="64"/>
        <v>0</v>
      </c>
      <c r="R99" s="356">
        <f t="shared" si="64"/>
        <v>0</v>
      </c>
      <c r="S99" s="356">
        <f t="shared" si="64"/>
        <v>0</v>
      </c>
      <c r="T99" s="356">
        <f t="shared" si="64"/>
        <v>0</v>
      </c>
      <c r="U99" s="356">
        <f t="shared" si="64"/>
        <v>0</v>
      </c>
      <c r="V99" s="356">
        <f t="shared" si="64"/>
        <v>0</v>
      </c>
      <c r="W99" s="356">
        <f t="shared" si="64"/>
        <v>0</v>
      </c>
      <c r="X99" s="356">
        <f t="shared" si="64"/>
        <v>0</v>
      </c>
      <c r="Y99" s="356">
        <f t="shared" si="64"/>
        <v>0</v>
      </c>
      <c r="Z99" s="356">
        <f t="shared" si="64"/>
        <v>0</v>
      </c>
      <c r="AA99" s="356">
        <f t="shared" si="64"/>
        <v>0</v>
      </c>
      <c r="AB99" s="356">
        <f t="shared" si="64"/>
        <v>0</v>
      </c>
      <c r="AC99" s="356">
        <f t="shared" si="64"/>
        <v>0</v>
      </c>
      <c r="AD99" s="356">
        <f t="shared" si="64"/>
        <v>0</v>
      </c>
      <c r="AE99" s="356">
        <f t="shared" si="64"/>
        <v>0</v>
      </c>
      <c r="AF99" s="356">
        <f t="shared" si="64"/>
        <v>0</v>
      </c>
      <c r="AG99" s="356">
        <f t="shared" si="64"/>
        <v>0</v>
      </c>
      <c r="AH99" s="356">
        <f t="shared" si="64"/>
        <v>0</v>
      </c>
      <c r="AI99" s="356">
        <f t="shared" si="64"/>
        <v>0</v>
      </c>
      <c r="AJ99" s="356">
        <f t="shared" si="64"/>
        <v>0</v>
      </c>
      <c r="AK99" s="356">
        <f t="shared" si="64"/>
        <v>0</v>
      </c>
      <c r="AL99" s="356">
        <f t="shared" si="64"/>
        <v>0</v>
      </c>
      <c r="AM99" s="356">
        <f t="shared" si="64"/>
        <v>0</v>
      </c>
      <c r="AN99" s="356">
        <f t="shared" si="64"/>
        <v>0</v>
      </c>
      <c r="AO99" s="356">
        <f t="shared" ref="AO99:BF99" si="65">IF(AO$77&gt;0,(AO55*AO$77*AO$73),0)</f>
        <v>0</v>
      </c>
      <c r="AP99" s="356">
        <f t="shared" si="65"/>
        <v>0</v>
      </c>
      <c r="AQ99" s="356">
        <f t="shared" si="65"/>
        <v>0</v>
      </c>
      <c r="AR99" s="356">
        <f t="shared" si="65"/>
        <v>0</v>
      </c>
      <c r="AS99" s="356">
        <f t="shared" si="65"/>
        <v>0</v>
      </c>
      <c r="AT99" s="356">
        <f t="shared" si="65"/>
        <v>0</v>
      </c>
      <c r="AU99" s="356">
        <f t="shared" si="65"/>
        <v>0</v>
      </c>
      <c r="AV99" s="356">
        <f t="shared" si="65"/>
        <v>0</v>
      </c>
      <c r="AW99" s="356">
        <f t="shared" si="65"/>
        <v>0</v>
      </c>
      <c r="AX99" s="356">
        <f t="shared" si="65"/>
        <v>0</v>
      </c>
      <c r="AY99" s="356">
        <f t="shared" si="65"/>
        <v>0</v>
      </c>
      <c r="AZ99" s="356">
        <f t="shared" si="65"/>
        <v>0</v>
      </c>
      <c r="BA99" s="356">
        <f t="shared" si="65"/>
        <v>0</v>
      </c>
      <c r="BB99" s="356">
        <f t="shared" si="65"/>
        <v>0</v>
      </c>
      <c r="BC99" s="356">
        <f t="shared" si="65"/>
        <v>0</v>
      </c>
      <c r="BD99" s="356">
        <f t="shared" si="65"/>
        <v>0</v>
      </c>
      <c r="BE99" s="356">
        <f t="shared" si="65"/>
        <v>0</v>
      </c>
      <c r="BF99" s="356">
        <f t="shared" si="65"/>
        <v>0</v>
      </c>
      <c r="BG99" s="361"/>
    </row>
    <row r="100" spans="1:59" s="362" customFormat="1" ht="12.75" hidden="1" customHeight="1" x14ac:dyDescent="0.25">
      <c r="A100" s="849"/>
      <c r="B100" s="200" t="str">
        <f t="shared" si="49"/>
        <v>Department 9 Name</v>
      </c>
      <c r="C100" s="201"/>
      <c r="D100" s="201"/>
      <c r="E100" s="201"/>
      <c r="F100" s="202"/>
      <c r="G100" s="305">
        <v>79</v>
      </c>
      <c r="H100" s="353" t="s">
        <v>11</v>
      </c>
      <c r="I100" s="356">
        <f t="shared" ref="I100:AN100" si="66">IF(I$77&gt;0,(I56*I$77*I$73),0)</f>
        <v>0</v>
      </c>
      <c r="J100" s="356">
        <f t="shared" si="66"/>
        <v>0</v>
      </c>
      <c r="K100" s="356">
        <f t="shared" si="66"/>
        <v>0</v>
      </c>
      <c r="L100" s="356">
        <f t="shared" si="66"/>
        <v>0</v>
      </c>
      <c r="M100" s="356">
        <f t="shared" si="66"/>
        <v>0</v>
      </c>
      <c r="N100" s="356">
        <f t="shared" si="66"/>
        <v>0</v>
      </c>
      <c r="O100" s="356">
        <f t="shared" si="66"/>
        <v>0</v>
      </c>
      <c r="P100" s="356">
        <f t="shared" si="66"/>
        <v>0</v>
      </c>
      <c r="Q100" s="356">
        <f t="shared" si="66"/>
        <v>0</v>
      </c>
      <c r="R100" s="356">
        <f t="shared" si="66"/>
        <v>0</v>
      </c>
      <c r="S100" s="356">
        <f t="shared" si="66"/>
        <v>0</v>
      </c>
      <c r="T100" s="356">
        <f t="shared" si="66"/>
        <v>0</v>
      </c>
      <c r="U100" s="356">
        <f t="shared" si="66"/>
        <v>0</v>
      </c>
      <c r="V100" s="356">
        <f t="shared" si="66"/>
        <v>0</v>
      </c>
      <c r="W100" s="356">
        <f t="shared" si="66"/>
        <v>0</v>
      </c>
      <c r="X100" s="356">
        <f t="shared" si="66"/>
        <v>0</v>
      </c>
      <c r="Y100" s="356">
        <f t="shared" si="66"/>
        <v>0</v>
      </c>
      <c r="Z100" s="356">
        <f t="shared" si="66"/>
        <v>0</v>
      </c>
      <c r="AA100" s="356">
        <f t="shared" si="66"/>
        <v>0</v>
      </c>
      <c r="AB100" s="356">
        <f t="shared" si="66"/>
        <v>0</v>
      </c>
      <c r="AC100" s="356">
        <f t="shared" si="66"/>
        <v>0</v>
      </c>
      <c r="AD100" s="356">
        <f t="shared" si="66"/>
        <v>0</v>
      </c>
      <c r="AE100" s="356">
        <f t="shared" si="66"/>
        <v>0</v>
      </c>
      <c r="AF100" s="356">
        <f t="shared" si="66"/>
        <v>0</v>
      </c>
      <c r="AG100" s="356">
        <f t="shared" si="66"/>
        <v>0</v>
      </c>
      <c r="AH100" s="356">
        <f t="shared" si="66"/>
        <v>0</v>
      </c>
      <c r="AI100" s="356">
        <f t="shared" si="66"/>
        <v>0</v>
      </c>
      <c r="AJ100" s="356">
        <f t="shared" si="66"/>
        <v>0</v>
      </c>
      <c r="AK100" s="356">
        <f t="shared" si="66"/>
        <v>0</v>
      </c>
      <c r="AL100" s="356">
        <f t="shared" si="66"/>
        <v>0</v>
      </c>
      <c r="AM100" s="356">
        <f t="shared" si="66"/>
        <v>0</v>
      </c>
      <c r="AN100" s="356">
        <f t="shared" si="66"/>
        <v>0</v>
      </c>
      <c r="AO100" s="356">
        <f t="shared" ref="AO100:BF100" si="67">IF(AO$77&gt;0,(AO56*AO$77*AO$73),0)</f>
        <v>0</v>
      </c>
      <c r="AP100" s="356">
        <f t="shared" si="67"/>
        <v>0</v>
      </c>
      <c r="AQ100" s="356">
        <f t="shared" si="67"/>
        <v>0</v>
      </c>
      <c r="AR100" s="356">
        <f t="shared" si="67"/>
        <v>0</v>
      </c>
      <c r="AS100" s="356">
        <f t="shared" si="67"/>
        <v>0</v>
      </c>
      <c r="AT100" s="356">
        <f t="shared" si="67"/>
        <v>0</v>
      </c>
      <c r="AU100" s="356">
        <f t="shared" si="67"/>
        <v>0</v>
      </c>
      <c r="AV100" s="356">
        <f t="shared" si="67"/>
        <v>0</v>
      </c>
      <c r="AW100" s="356">
        <f t="shared" si="67"/>
        <v>0</v>
      </c>
      <c r="AX100" s="356">
        <f t="shared" si="67"/>
        <v>0</v>
      </c>
      <c r="AY100" s="356">
        <f t="shared" si="67"/>
        <v>0</v>
      </c>
      <c r="AZ100" s="356">
        <f t="shared" si="67"/>
        <v>0</v>
      </c>
      <c r="BA100" s="356">
        <f t="shared" si="67"/>
        <v>0</v>
      </c>
      <c r="BB100" s="356">
        <f t="shared" si="67"/>
        <v>0</v>
      </c>
      <c r="BC100" s="356">
        <f t="shared" si="67"/>
        <v>0</v>
      </c>
      <c r="BD100" s="356">
        <f t="shared" si="67"/>
        <v>0</v>
      </c>
      <c r="BE100" s="356">
        <f t="shared" si="67"/>
        <v>0</v>
      </c>
      <c r="BF100" s="356">
        <f t="shared" si="67"/>
        <v>0</v>
      </c>
      <c r="BG100" s="361"/>
    </row>
    <row r="101" spans="1:59" s="362" customFormat="1" ht="12.75" hidden="1" customHeight="1" x14ac:dyDescent="0.25">
      <c r="A101" s="849"/>
      <c r="B101" s="200" t="str">
        <f t="shared" si="49"/>
        <v>Department 10 Name</v>
      </c>
      <c r="C101" s="201"/>
      <c r="D101" s="201"/>
      <c r="E101" s="201"/>
      <c r="F101" s="202"/>
      <c r="G101" s="306">
        <v>80</v>
      </c>
      <c r="H101" s="353" t="s">
        <v>12</v>
      </c>
      <c r="I101" s="356">
        <f t="shared" ref="I101:AN101" si="68">IF(I$77&gt;0,(I57*I$77*I$73),0)</f>
        <v>0</v>
      </c>
      <c r="J101" s="356">
        <f t="shared" si="68"/>
        <v>0</v>
      </c>
      <c r="K101" s="356">
        <f t="shared" si="68"/>
        <v>0</v>
      </c>
      <c r="L101" s="356">
        <f t="shared" si="68"/>
        <v>0</v>
      </c>
      <c r="M101" s="356">
        <f t="shared" si="68"/>
        <v>0</v>
      </c>
      <c r="N101" s="356">
        <f t="shared" si="68"/>
        <v>0</v>
      </c>
      <c r="O101" s="356">
        <f t="shared" si="68"/>
        <v>0</v>
      </c>
      <c r="P101" s="356">
        <f t="shared" si="68"/>
        <v>0</v>
      </c>
      <c r="Q101" s="356">
        <f t="shared" si="68"/>
        <v>0</v>
      </c>
      <c r="R101" s="356">
        <f t="shared" si="68"/>
        <v>0</v>
      </c>
      <c r="S101" s="356">
        <f t="shared" si="68"/>
        <v>0</v>
      </c>
      <c r="T101" s="356">
        <f t="shared" si="68"/>
        <v>0</v>
      </c>
      <c r="U101" s="356">
        <f t="shared" si="68"/>
        <v>0</v>
      </c>
      <c r="V101" s="356">
        <f t="shared" si="68"/>
        <v>0</v>
      </c>
      <c r="W101" s="356">
        <f t="shared" si="68"/>
        <v>0</v>
      </c>
      <c r="X101" s="356">
        <f t="shared" si="68"/>
        <v>0</v>
      </c>
      <c r="Y101" s="356">
        <f t="shared" si="68"/>
        <v>0</v>
      </c>
      <c r="Z101" s="356">
        <f t="shared" si="68"/>
        <v>0</v>
      </c>
      <c r="AA101" s="356">
        <f t="shared" si="68"/>
        <v>0</v>
      </c>
      <c r="AB101" s="356">
        <f t="shared" si="68"/>
        <v>0</v>
      </c>
      <c r="AC101" s="356">
        <f t="shared" si="68"/>
        <v>0</v>
      </c>
      <c r="AD101" s="356">
        <f t="shared" si="68"/>
        <v>0</v>
      </c>
      <c r="AE101" s="356">
        <f t="shared" si="68"/>
        <v>0</v>
      </c>
      <c r="AF101" s="356">
        <f t="shared" si="68"/>
        <v>0</v>
      </c>
      <c r="AG101" s="356">
        <f t="shared" si="68"/>
        <v>0</v>
      </c>
      <c r="AH101" s="356">
        <f t="shared" si="68"/>
        <v>0</v>
      </c>
      <c r="AI101" s="356">
        <f t="shared" si="68"/>
        <v>0</v>
      </c>
      <c r="AJ101" s="356">
        <f t="shared" si="68"/>
        <v>0</v>
      </c>
      <c r="AK101" s="356">
        <f t="shared" si="68"/>
        <v>0</v>
      </c>
      <c r="AL101" s="356">
        <f t="shared" si="68"/>
        <v>0</v>
      </c>
      <c r="AM101" s="356">
        <f t="shared" si="68"/>
        <v>0</v>
      </c>
      <c r="AN101" s="356">
        <f t="shared" si="68"/>
        <v>0</v>
      </c>
      <c r="AO101" s="356">
        <f t="shared" ref="AO101:BF101" si="69">IF(AO$77&gt;0,(AO57*AO$77*AO$73),0)</f>
        <v>0</v>
      </c>
      <c r="AP101" s="356">
        <f t="shared" si="69"/>
        <v>0</v>
      </c>
      <c r="AQ101" s="356">
        <f t="shared" si="69"/>
        <v>0</v>
      </c>
      <c r="AR101" s="356">
        <f t="shared" si="69"/>
        <v>0</v>
      </c>
      <c r="AS101" s="356">
        <f t="shared" si="69"/>
        <v>0</v>
      </c>
      <c r="AT101" s="356">
        <f t="shared" si="69"/>
        <v>0</v>
      </c>
      <c r="AU101" s="356">
        <f t="shared" si="69"/>
        <v>0</v>
      </c>
      <c r="AV101" s="356">
        <f t="shared" si="69"/>
        <v>0</v>
      </c>
      <c r="AW101" s="356">
        <f t="shared" si="69"/>
        <v>0</v>
      </c>
      <c r="AX101" s="356">
        <f t="shared" si="69"/>
        <v>0</v>
      </c>
      <c r="AY101" s="356">
        <f t="shared" si="69"/>
        <v>0</v>
      </c>
      <c r="AZ101" s="356">
        <f t="shared" si="69"/>
        <v>0</v>
      </c>
      <c r="BA101" s="356">
        <f t="shared" si="69"/>
        <v>0</v>
      </c>
      <c r="BB101" s="356">
        <f t="shared" si="69"/>
        <v>0</v>
      </c>
      <c r="BC101" s="356">
        <f t="shared" si="69"/>
        <v>0</v>
      </c>
      <c r="BD101" s="356">
        <f t="shared" si="69"/>
        <v>0</v>
      </c>
      <c r="BE101" s="356">
        <f t="shared" si="69"/>
        <v>0</v>
      </c>
      <c r="BF101" s="356">
        <f t="shared" si="69"/>
        <v>0</v>
      </c>
      <c r="BG101" s="361"/>
    </row>
    <row r="102" spans="1:59" s="362" customFormat="1" ht="12.75" hidden="1" customHeight="1" x14ac:dyDescent="0.25">
      <c r="A102" s="850"/>
      <c r="B102" s="204" t="str">
        <f>D47</f>
        <v>Field Non-Billable Time*</v>
      </c>
      <c r="C102" s="205"/>
      <c r="D102" s="205"/>
      <c r="E102" s="205"/>
      <c r="F102" s="206"/>
      <c r="G102" s="305">
        <v>81</v>
      </c>
      <c r="H102" s="350" t="s">
        <v>13</v>
      </c>
      <c r="I102" s="356">
        <f t="shared" ref="I102:AN102" si="70">IF(I$77&gt;0,(I47*I$77*I$73),0)</f>
        <v>0</v>
      </c>
      <c r="J102" s="356">
        <f t="shared" si="70"/>
        <v>0</v>
      </c>
      <c r="K102" s="356">
        <f t="shared" si="70"/>
        <v>0</v>
      </c>
      <c r="L102" s="356">
        <f t="shared" si="70"/>
        <v>0</v>
      </c>
      <c r="M102" s="356">
        <f t="shared" si="70"/>
        <v>0</v>
      </c>
      <c r="N102" s="356">
        <f t="shared" si="70"/>
        <v>0</v>
      </c>
      <c r="O102" s="356">
        <f t="shared" si="70"/>
        <v>0</v>
      </c>
      <c r="P102" s="356">
        <f t="shared" si="70"/>
        <v>0</v>
      </c>
      <c r="Q102" s="356">
        <f t="shared" si="70"/>
        <v>0</v>
      </c>
      <c r="R102" s="356">
        <f t="shared" si="70"/>
        <v>0</v>
      </c>
      <c r="S102" s="356">
        <f t="shared" si="70"/>
        <v>0</v>
      </c>
      <c r="T102" s="356">
        <f t="shared" si="70"/>
        <v>0</v>
      </c>
      <c r="U102" s="356">
        <f t="shared" si="70"/>
        <v>0</v>
      </c>
      <c r="V102" s="356">
        <f t="shared" si="70"/>
        <v>0</v>
      </c>
      <c r="W102" s="356">
        <f t="shared" si="70"/>
        <v>0</v>
      </c>
      <c r="X102" s="356">
        <f t="shared" si="70"/>
        <v>0</v>
      </c>
      <c r="Y102" s="356">
        <f t="shared" si="70"/>
        <v>0</v>
      </c>
      <c r="Z102" s="356">
        <f t="shared" si="70"/>
        <v>0</v>
      </c>
      <c r="AA102" s="356">
        <f t="shared" si="70"/>
        <v>0</v>
      </c>
      <c r="AB102" s="356">
        <f t="shared" si="70"/>
        <v>0</v>
      </c>
      <c r="AC102" s="356">
        <f t="shared" si="70"/>
        <v>0</v>
      </c>
      <c r="AD102" s="356">
        <f t="shared" si="70"/>
        <v>0</v>
      </c>
      <c r="AE102" s="356">
        <f t="shared" si="70"/>
        <v>0</v>
      </c>
      <c r="AF102" s="356">
        <f t="shared" si="70"/>
        <v>0</v>
      </c>
      <c r="AG102" s="356">
        <f t="shared" si="70"/>
        <v>0</v>
      </c>
      <c r="AH102" s="356">
        <f t="shared" si="70"/>
        <v>0</v>
      </c>
      <c r="AI102" s="356">
        <f t="shared" si="70"/>
        <v>0</v>
      </c>
      <c r="AJ102" s="356">
        <f t="shared" si="70"/>
        <v>0</v>
      </c>
      <c r="AK102" s="356">
        <f t="shared" si="70"/>
        <v>0</v>
      </c>
      <c r="AL102" s="356">
        <f t="shared" si="70"/>
        <v>0</v>
      </c>
      <c r="AM102" s="356">
        <f t="shared" si="70"/>
        <v>0</v>
      </c>
      <c r="AN102" s="356">
        <f t="shared" si="70"/>
        <v>0</v>
      </c>
      <c r="AO102" s="356">
        <f t="shared" ref="AO102:BF102" si="71">IF(AO$77&gt;0,(AO47*AO$77*AO$73),0)</f>
        <v>0</v>
      </c>
      <c r="AP102" s="356">
        <f t="shared" si="71"/>
        <v>0</v>
      </c>
      <c r="AQ102" s="356">
        <f t="shared" si="71"/>
        <v>0</v>
      </c>
      <c r="AR102" s="356">
        <f t="shared" si="71"/>
        <v>0</v>
      </c>
      <c r="AS102" s="356">
        <f t="shared" si="71"/>
        <v>0</v>
      </c>
      <c r="AT102" s="356">
        <f t="shared" si="71"/>
        <v>0</v>
      </c>
      <c r="AU102" s="356">
        <f t="shared" si="71"/>
        <v>0</v>
      </c>
      <c r="AV102" s="356">
        <f t="shared" si="71"/>
        <v>0</v>
      </c>
      <c r="AW102" s="356">
        <f t="shared" si="71"/>
        <v>0</v>
      </c>
      <c r="AX102" s="356">
        <f t="shared" si="71"/>
        <v>0</v>
      </c>
      <c r="AY102" s="356">
        <f t="shared" si="71"/>
        <v>0</v>
      </c>
      <c r="AZ102" s="356">
        <f t="shared" si="71"/>
        <v>0</v>
      </c>
      <c r="BA102" s="356">
        <f t="shared" si="71"/>
        <v>0</v>
      </c>
      <c r="BB102" s="356">
        <f t="shared" si="71"/>
        <v>0</v>
      </c>
      <c r="BC102" s="356">
        <f t="shared" si="71"/>
        <v>0</v>
      </c>
      <c r="BD102" s="356">
        <f t="shared" si="71"/>
        <v>0</v>
      </c>
      <c r="BE102" s="356">
        <f t="shared" si="71"/>
        <v>0</v>
      </c>
      <c r="BF102" s="356">
        <f t="shared" si="71"/>
        <v>0</v>
      </c>
      <c r="BG102" s="361"/>
    </row>
    <row r="103" spans="1:59" s="362" customFormat="1" ht="12.75" hidden="1" customHeight="1" x14ac:dyDescent="0.25">
      <c r="A103" s="854" t="s">
        <v>163</v>
      </c>
      <c r="B103" s="203" t="str">
        <f t="shared" ref="B103:B112" si="72">D36</f>
        <v>Department 1 Name</v>
      </c>
      <c r="C103" s="203"/>
      <c r="D103" s="203"/>
      <c r="E103" s="203"/>
      <c r="F103" s="203"/>
      <c r="G103" s="306">
        <v>82</v>
      </c>
      <c r="H103" s="353" t="s">
        <v>14</v>
      </c>
      <c r="I103" s="363">
        <f t="shared" ref="I103:AN103" si="73">IF(I$77&gt;0,I$77*I36,0)</f>
        <v>0</v>
      </c>
      <c r="J103" s="363">
        <f t="shared" si="73"/>
        <v>0</v>
      </c>
      <c r="K103" s="363">
        <f t="shared" si="73"/>
        <v>0</v>
      </c>
      <c r="L103" s="363">
        <f t="shared" si="73"/>
        <v>0</v>
      </c>
      <c r="M103" s="363">
        <f t="shared" si="73"/>
        <v>0</v>
      </c>
      <c r="N103" s="363">
        <f t="shared" si="73"/>
        <v>0</v>
      </c>
      <c r="O103" s="363">
        <f t="shared" si="73"/>
        <v>0</v>
      </c>
      <c r="P103" s="363">
        <f t="shared" si="73"/>
        <v>0</v>
      </c>
      <c r="Q103" s="363">
        <f t="shared" si="73"/>
        <v>0</v>
      </c>
      <c r="R103" s="363">
        <f t="shared" si="73"/>
        <v>0</v>
      </c>
      <c r="S103" s="363">
        <f t="shared" si="73"/>
        <v>0</v>
      </c>
      <c r="T103" s="363">
        <f t="shared" si="73"/>
        <v>0</v>
      </c>
      <c r="U103" s="363">
        <f t="shared" si="73"/>
        <v>0</v>
      </c>
      <c r="V103" s="363">
        <f t="shared" si="73"/>
        <v>0</v>
      </c>
      <c r="W103" s="363">
        <f t="shared" si="73"/>
        <v>0</v>
      </c>
      <c r="X103" s="363">
        <f t="shared" si="73"/>
        <v>0</v>
      </c>
      <c r="Y103" s="363">
        <f t="shared" si="73"/>
        <v>0</v>
      </c>
      <c r="Z103" s="363">
        <f t="shared" si="73"/>
        <v>0</v>
      </c>
      <c r="AA103" s="363">
        <f t="shared" si="73"/>
        <v>0</v>
      </c>
      <c r="AB103" s="363">
        <f t="shared" si="73"/>
        <v>0</v>
      </c>
      <c r="AC103" s="363">
        <f t="shared" si="73"/>
        <v>0</v>
      </c>
      <c r="AD103" s="363">
        <f t="shared" si="73"/>
        <v>0</v>
      </c>
      <c r="AE103" s="363">
        <f t="shared" si="73"/>
        <v>0</v>
      </c>
      <c r="AF103" s="363">
        <f t="shared" si="73"/>
        <v>0</v>
      </c>
      <c r="AG103" s="363">
        <f t="shared" si="73"/>
        <v>0</v>
      </c>
      <c r="AH103" s="363">
        <f t="shared" si="73"/>
        <v>0</v>
      </c>
      <c r="AI103" s="363">
        <f t="shared" si="73"/>
        <v>0</v>
      </c>
      <c r="AJ103" s="363">
        <f t="shared" si="73"/>
        <v>0</v>
      </c>
      <c r="AK103" s="363">
        <f t="shared" si="73"/>
        <v>0</v>
      </c>
      <c r="AL103" s="363">
        <f t="shared" si="73"/>
        <v>0</v>
      </c>
      <c r="AM103" s="363">
        <f t="shared" si="73"/>
        <v>0</v>
      </c>
      <c r="AN103" s="363">
        <f t="shared" si="73"/>
        <v>0</v>
      </c>
      <c r="AO103" s="363">
        <f t="shared" ref="AO103:BF103" si="74">IF(AO$77&gt;0,AO$77*AO36,0)</f>
        <v>0</v>
      </c>
      <c r="AP103" s="363">
        <f t="shared" si="74"/>
        <v>0</v>
      </c>
      <c r="AQ103" s="363">
        <f t="shared" si="74"/>
        <v>0</v>
      </c>
      <c r="AR103" s="363">
        <f t="shared" si="74"/>
        <v>0</v>
      </c>
      <c r="AS103" s="363">
        <f t="shared" si="74"/>
        <v>0</v>
      </c>
      <c r="AT103" s="363">
        <f t="shared" si="74"/>
        <v>0</v>
      </c>
      <c r="AU103" s="363">
        <f t="shared" si="74"/>
        <v>0</v>
      </c>
      <c r="AV103" s="363">
        <f t="shared" si="74"/>
        <v>0</v>
      </c>
      <c r="AW103" s="363">
        <f t="shared" si="74"/>
        <v>0</v>
      </c>
      <c r="AX103" s="363">
        <f t="shared" si="74"/>
        <v>0</v>
      </c>
      <c r="AY103" s="363">
        <f t="shared" si="74"/>
        <v>0</v>
      </c>
      <c r="AZ103" s="363">
        <f t="shared" si="74"/>
        <v>0</v>
      </c>
      <c r="BA103" s="363">
        <f t="shared" si="74"/>
        <v>0</v>
      </c>
      <c r="BB103" s="363">
        <f t="shared" si="74"/>
        <v>0</v>
      </c>
      <c r="BC103" s="363">
        <f t="shared" si="74"/>
        <v>0</v>
      </c>
      <c r="BD103" s="363">
        <f t="shared" si="74"/>
        <v>0</v>
      </c>
      <c r="BE103" s="363">
        <f t="shared" si="74"/>
        <v>0</v>
      </c>
      <c r="BF103" s="363">
        <f t="shared" si="74"/>
        <v>0</v>
      </c>
      <c r="BG103" s="361"/>
    </row>
    <row r="104" spans="1:59" s="362" customFormat="1" ht="12.75" hidden="1" customHeight="1" x14ac:dyDescent="0.25">
      <c r="A104" s="855"/>
      <c r="B104" s="203" t="str">
        <f t="shared" si="72"/>
        <v>Department 2 Name</v>
      </c>
      <c r="C104" s="203"/>
      <c r="D104" s="203"/>
      <c r="E104" s="203"/>
      <c r="F104" s="203"/>
      <c r="G104" s="305">
        <v>83</v>
      </c>
      <c r="H104" s="353" t="s">
        <v>15</v>
      </c>
      <c r="I104" s="363">
        <f t="shared" ref="I104:AN104" si="75">IF(I$77&gt;0,I$77*I37,0)</f>
        <v>0</v>
      </c>
      <c r="J104" s="363">
        <f t="shared" si="75"/>
        <v>0</v>
      </c>
      <c r="K104" s="363">
        <f t="shared" si="75"/>
        <v>0</v>
      </c>
      <c r="L104" s="363">
        <f t="shared" si="75"/>
        <v>0</v>
      </c>
      <c r="M104" s="363">
        <f t="shared" si="75"/>
        <v>0</v>
      </c>
      <c r="N104" s="363">
        <f t="shared" si="75"/>
        <v>0</v>
      </c>
      <c r="O104" s="363">
        <f t="shared" si="75"/>
        <v>0</v>
      </c>
      <c r="P104" s="363">
        <f t="shared" si="75"/>
        <v>0</v>
      </c>
      <c r="Q104" s="363">
        <f t="shared" si="75"/>
        <v>0</v>
      </c>
      <c r="R104" s="363">
        <f t="shared" si="75"/>
        <v>0</v>
      </c>
      <c r="S104" s="363">
        <f t="shared" si="75"/>
        <v>0</v>
      </c>
      <c r="T104" s="363">
        <f t="shared" si="75"/>
        <v>0</v>
      </c>
      <c r="U104" s="363">
        <f t="shared" si="75"/>
        <v>0</v>
      </c>
      <c r="V104" s="363">
        <f t="shared" si="75"/>
        <v>0</v>
      </c>
      <c r="W104" s="363">
        <f t="shared" si="75"/>
        <v>0</v>
      </c>
      <c r="X104" s="363">
        <f t="shared" si="75"/>
        <v>0</v>
      </c>
      <c r="Y104" s="363">
        <f t="shared" si="75"/>
        <v>0</v>
      </c>
      <c r="Z104" s="363">
        <f t="shared" si="75"/>
        <v>0</v>
      </c>
      <c r="AA104" s="363">
        <f t="shared" si="75"/>
        <v>0</v>
      </c>
      <c r="AB104" s="363">
        <f t="shared" si="75"/>
        <v>0</v>
      </c>
      <c r="AC104" s="363">
        <f t="shared" si="75"/>
        <v>0</v>
      </c>
      <c r="AD104" s="363">
        <f t="shared" si="75"/>
        <v>0</v>
      </c>
      <c r="AE104" s="363">
        <f t="shared" si="75"/>
        <v>0</v>
      </c>
      <c r="AF104" s="363">
        <f t="shared" si="75"/>
        <v>0</v>
      </c>
      <c r="AG104" s="363">
        <f t="shared" si="75"/>
        <v>0</v>
      </c>
      <c r="AH104" s="363">
        <f t="shared" si="75"/>
        <v>0</v>
      </c>
      <c r="AI104" s="363">
        <f t="shared" si="75"/>
        <v>0</v>
      </c>
      <c r="AJ104" s="363">
        <f t="shared" si="75"/>
        <v>0</v>
      </c>
      <c r="AK104" s="363">
        <f t="shared" si="75"/>
        <v>0</v>
      </c>
      <c r="AL104" s="363">
        <f t="shared" si="75"/>
        <v>0</v>
      </c>
      <c r="AM104" s="363">
        <f t="shared" si="75"/>
        <v>0</v>
      </c>
      <c r="AN104" s="363">
        <f t="shared" si="75"/>
        <v>0</v>
      </c>
      <c r="AO104" s="363">
        <f t="shared" ref="AO104:BF104" si="76">IF(AO$77&gt;0,AO$77*AO37,0)</f>
        <v>0</v>
      </c>
      <c r="AP104" s="363">
        <f t="shared" si="76"/>
        <v>0</v>
      </c>
      <c r="AQ104" s="363">
        <f t="shared" si="76"/>
        <v>0</v>
      </c>
      <c r="AR104" s="363">
        <f t="shared" si="76"/>
        <v>0</v>
      </c>
      <c r="AS104" s="363">
        <f t="shared" si="76"/>
        <v>0</v>
      </c>
      <c r="AT104" s="363">
        <f t="shared" si="76"/>
        <v>0</v>
      </c>
      <c r="AU104" s="363">
        <f t="shared" si="76"/>
        <v>0</v>
      </c>
      <c r="AV104" s="363">
        <f t="shared" si="76"/>
        <v>0</v>
      </c>
      <c r="AW104" s="363">
        <f t="shared" si="76"/>
        <v>0</v>
      </c>
      <c r="AX104" s="363">
        <f t="shared" si="76"/>
        <v>0</v>
      </c>
      <c r="AY104" s="363">
        <f t="shared" si="76"/>
        <v>0</v>
      </c>
      <c r="AZ104" s="363">
        <f t="shared" si="76"/>
        <v>0</v>
      </c>
      <c r="BA104" s="363">
        <f t="shared" si="76"/>
        <v>0</v>
      </c>
      <c r="BB104" s="363">
        <f t="shared" si="76"/>
        <v>0</v>
      </c>
      <c r="BC104" s="363">
        <f t="shared" si="76"/>
        <v>0</v>
      </c>
      <c r="BD104" s="363">
        <f t="shared" si="76"/>
        <v>0</v>
      </c>
      <c r="BE104" s="363">
        <f t="shared" si="76"/>
        <v>0</v>
      </c>
      <c r="BF104" s="363">
        <f t="shared" si="76"/>
        <v>0</v>
      </c>
      <c r="BG104" s="361"/>
    </row>
    <row r="105" spans="1:59" s="362" customFormat="1" ht="12.75" hidden="1" customHeight="1" x14ac:dyDescent="0.25">
      <c r="A105" s="855"/>
      <c r="B105" s="203" t="str">
        <f t="shared" si="72"/>
        <v>Department 3 Name</v>
      </c>
      <c r="C105" s="203"/>
      <c r="D105" s="203"/>
      <c r="E105" s="203"/>
      <c r="F105" s="203"/>
      <c r="G105" s="306">
        <v>84</v>
      </c>
      <c r="H105" s="353" t="s">
        <v>16</v>
      </c>
      <c r="I105" s="363">
        <f t="shared" ref="I105:AN105" si="77">IF(I$77&gt;0,I$77*I38,0)</f>
        <v>0</v>
      </c>
      <c r="J105" s="363">
        <f t="shared" si="77"/>
        <v>0</v>
      </c>
      <c r="K105" s="363">
        <f t="shared" si="77"/>
        <v>0</v>
      </c>
      <c r="L105" s="363">
        <f t="shared" si="77"/>
        <v>0</v>
      </c>
      <c r="M105" s="363">
        <f t="shared" si="77"/>
        <v>0</v>
      </c>
      <c r="N105" s="363">
        <f t="shared" si="77"/>
        <v>0</v>
      </c>
      <c r="O105" s="363">
        <f t="shared" si="77"/>
        <v>0</v>
      </c>
      <c r="P105" s="363">
        <f t="shared" si="77"/>
        <v>0</v>
      </c>
      <c r="Q105" s="363">
        <f t="shared" si="77"/>
        <v>0</v>
      </c>
      <c r="R105" s="363">
        <f t="shared" si="77"/>
        <v>0</v>
      </c>
      <c r="S105" s="363">
        <f t="shared" si="77"/>
        <v>0</v>
      </c>
      <c r="T105" s="363">
        <f t="shared" si="77"/>
        <v>0</v>
      </c>
      <c r="U105" s="363">
        <f t="shared" si="77"/>
        <v>0</v>
      </c>
      <c r="V105" s="363">
        <f t="shared" si="77"/>
        <v>0</v>
      </c>
      <c r="W105" s="363">
        <f t="shared" si="77"/>
        <v>0</v>
      </c>
      <c r="X105" s="363">
        <f t="shared" si="77"/>
        <v>0</v>
      </c>
      <c r="Y105" s="363">
        <f t="shared" si="77"/>
        <v>0</v>
      </c>
      <c r="Z105" s="363">
        <f t="shared" si="77"/>
        <v>0</v>
      </c>
      <c r="AA105" s="363">
        <f t="shared" si="77"/>
        <v>0</v>
      </c>
      <c r="AB105" s="363">
        <f t="shared" si="77"/>
        <v>0</v>
      </c>
      <c r="AC105" s="363">
        <f t="shared" si="77"/>
        <v>0</v>
      </c>
      <c r="AD105" s="363">
        <f t="shared" si="77"/>
        <v>0</v>
      </c>
      <c r="AE105" s="363">
        <f t="shared" si="77"/>
        <v>0</v>
      </c>
      <c r="AF105" s="363">
        <f t="shared" si="77"/>
        <v>0</v>
      </c>
      <c r="AG105" s="363">
        <f t="shared" si="77"/>
        <v>0</v>
      </c>
      <c r="AH105" s="363">
        <f t="shared" si="77"/>
        <v>0</v>
      </c>
      <c r="AI105" s="363">
        <f t="shared" si="77"/>
        <v>0</v>
      </c>
      <c r="AJ105" s="363">
        <f t="shared" si="77"/>
        <v>0</v>
      </c>
      <c r="AK105" s="363">
        <f t="shared" si="77"/>
        <v>0</v>
      </c>
      <c r="AL105" s="363">
        <f t="shared" si="77"/>
        <v>0</v>
      </c>
      <c r="AM105" s="363">
        <f t="shared" si="77"/>
        <v>0</v>
      </c>
      <c r="AN105" s="363">
        <f t="shared" si="77"/>
        <v>0</v>
      </c>
      <c r="AO105" s="363">
        <f t="shared" ref="AO105:BF105" si="78">IF(AO$77&gt;0,AO$77*AO38,0)</f>
        <v>0</v>
      </c>
      <c r="AP105" s="363">
        <f t="shared" si="78"/>
        <v>0</v>
      </c>
      <c r="AQ105" s="363">
        <f t="shared" si="78"/>
        <v>0</v>
      </c>
      <c r="AR105" s="363">
        <f t="shared" si="78"/>
        <v>0</v>
      </c>
      <c r="AS105" s="363">
        <f t="shared" si="78"/>
        <v>0</v>
      </c>
      <c r="AT105" s="363">
        <f t="shared" si="78"/>
        <v>0</v>
      </c>
      <c r="AU105" s="363">
        <f t="shared" si="78"/>
        <v>0</v>
      </c>
      <c r="AV105" s="363">
        <f t="shared" si="78"/>
        <v>0</v>
      </c>
      <c r="AW105" s="363">
        <f t="shared" si="78"/>
        <v>0</v>
      </c>
      <c r="AX105" s="363">
        <f t="shared" si="78"/>
        <v>0</v>
      </c>
      <c r="AY105" s="363">
        <f t="shared" si="78"/>
        <v>0</v>
      </c>
      <c r="AZ105" s="363">
        <f t="shared" si="78"/>
        <v>0</v>
      </c>
      <c r="BA105" s="363">
        <f t="shared" si="78"/>
        <v>0</v>
      </c>
      <c r="BB105" s="363">
        <f t="shared" si="78"/>
        <v>0</v>
      </c>
      <c r="BC105" s="363">
        <f t="shared" si="78"/>
        <v>0</v>
      </c>
      <c r="BD105" s="363">
        <f t="shared" si="78"/>
        <v>0</v>
      </c>
      <c r="BE105" s="363">
        <f t="shared" si="78"/>
        <v>0</v>
      </c>
      <c r="BF105" s="363">
        <f t="shared" si="78"/>
        <v>0</v>
      </c>
      <c r="BG105" s="361"/>
    </row>
    <row r="106" spans="1:59" s="362" customFormat="1" ht="12.75" hidden="1" customHeight="1" x14ac:dyDescent="0.25">
      <c r="A106" s="855"/>
      <c r="B106" s="203" t="str">
        <f t="shared" si="72"/>
        <v>Department 4 Name</v>
      </c>
      <c r="C106" s="203"/>
      <c r="D106" s="203"/>
      <c r="E106" s="203"/>
      <c r="F106" s="203"/>
      <c r="G106" s="305">
        <v>85</v>
      </c>
      <c r="H106" s="353" t="s">
        <v>17</v>
      </c>
      <c r="I106" s="363">
        <f t="shared" ref="I106:AN106" si="79">IF(I$77&gt;0,I$77*I39,0)</f>
        <v>0</v>
      </c>
      <c r="J106" s="363">
        <f t="shared" si="79"/>
        <v>0</v>
      </c>
      <c r="K106" s="363">
        <f t="shared" si="79"/>
        <v>0</v>
      </c>
      <c r="L106" s="363">
        <f t="shared" si="79"/>
        <v>0</v>
      </c>
      <c r="M106" s="363">
        <f t="shared" si="79"/>
        <v>0</v>
      </c>
      <c r="N106" s="363">
        <f t="shared" si="79"/>
        <v>0</v>
      </c>
      <c r="O106" s="363">
        <f t="shared" si="79"/>
        <v>0</v>
      </c>
      <c r="P106" s="363">
        <f t="shared" si="79"/>
        <v>0</v>
      </c>
      <c r="Q106" s="363">
        <f t="shared" si="79"/>
        <v>0</v>
      </c>
      <c r="R106" s="363">
        <f t="shared" si="79"/>
        <v>0</v>
      </c>
      <c r="S106" s="363">
        <f t="shared" si="79"/>
        <v>0</v>
      </c>
      <c r="T106" s="363">
        <f t="shared" si="79"/>
        <v>0</v>
      </c>
      <c r="U106" s="363">
        <f t="shared" si="79"/>
        <v>0</v>
      </c>
      <c r="V106" s="363">
        <f t="shared" si="79"/>
        <v>0</v>
      </c>
      <c r="W106" s="363">
        <f t="shared" si="79"/>
        <v>0</v>
      </c>
      <c r="X106" s="363">
        <f t="shared" si="79"/>
        <v>0</v>
      </c>
      <c r="Y106" s="363">
        <f t="shared" si="79"/>
        <v>0</v>
      </c>
      <c r="Z106" s="363">
        <f t="shared" si="79"/>
        <v>0</v>
      </c>
      <c r="AA106" s="363">
        <f t="shared" si="79"/>
        <v>0</v>
      </c>
      <c r="AB106" s="363">
        <f t="shared" si="79"/>
        <v>0</v>
      </c>
      <c r="AC106" s="363">
        <f t="shared" si="79"/>
        <v>0</v>
      </c>
      <c r="AD106" s="363">
        <f t="shared" si="79"/>
        <v>0</v>
      </c>
      <c r="AE106" s="363">
        <f t="shared" si="79"/>
        <v>0</v>
      </c>
      <c r="AF106" s="363">
        <f t="shared" si="79"/>
        <v>0</v>
      </c>
      <c r="AG106" s="363">
        <f t="shared" si="79"/>
        <v>0</v>
      </c>
      <c r="AH106" s="363">
        <f t="shared" si="79"/>
        <v>0</v>
      </c>
      <c r="AI106" s="363">
        <f t="shared" si="79"/>
        <v>0</v>
      </c>
      <c r="AJ106" s="363">
        <f t="shared" si="79"/>
        <v>0</v>
      </c>
      <c r="AK106" s="363">
        <f t="shared" si="79"/>
        <v>0</v>
      </c>
      <c r="AL106" s="363">
        <f t="shared" si="79"/>
        <v>0</v>
      </c>
      <c r="AM106" s="363">
        <f t="shared" si="79"/>
        <v>0</v>
      </c>
      <c r="AN106" s="363">
        <f t="shared" si="79"/>
        <v>0</v>
      </c>
      <c r="AO106" s="363">
        <f t="shared" ref="AO106:BF106" si="80">IF(AO$77&gt;0,AO$77*AO39,0)</f>
        <v>0</v>
      </c>
      <c r="AP106" s="363">
        <f t="shared" si="80"/>
        <v>0</v>
      </c>
      <c r="AQ106" s="363">
        <f t="shared" si="80"/>
        <v>0</v>
      </c>
      <c r="AR106" s="363">
        <f t="shared" si="80"/>
        <v>0</v>
      </c>
      <c r="AS106" s="363">
        <f t="shared" si="80"/>
        <v>0</v>
      </c>
      <c r="AT106" s="363">
        <f t="shared" si="80"/>
        <v>0</v>
      </c>
      <c r="AU106" s="363">
        <f t="shared" si="80"/>
        <v>0</v>
      </c>
      <c r="AV106" s="363">
        <f t="shared" si="80"/>
        <v>0</v>
      </c>
      <c r="AW106" s="363">
        <f t="shared" si="80"/>
        <v>0</v>
      </c>
      <c r="AX106" s="363">
        <f t="shared" si="80"/>
        <v>0</v>
      </c>
      <c r="AY106" s="363">
        <f t="shared" si="80"/>
        <v>0</v>
      </c>
      <c r="AZ106" s="363">
        <f t="shared" si="80"/>
        <v>0</v>
      </c>
      <c r="BA106" s="363">
        <f t="shared" si="80"/>
        <v>0</v>
      </c>
      <c r="BB106" s="363">
        <f t="shared" si="80"/>
        <v>0</v>
      </c>
      <c r="BC106" s="363">
        <f t="shared" si="80"/>
        <v>0</v>
      </c>
      <c r="BD106" s="363">
        <f t="shared" si="80"/>
        <v>0</v>
      </c>
      <c r="BE106" s="363">
        <f t="shared" si="80"/>
        <v>0</v>
      </c>
      <c r="BF106" s="363">
        <f t="shared" si="80"/>
        <v>0</v>
      </c>
      <c r="BG106" s="361"/>
    </row>
    <row r="107" spans="1:59" s="362" customFormat="1" ht="12.75" hidden="1" customHeight="1" x14ac:dyDescent="0.25">
      <c r="A107" s="855"/>
      <c r="B107" s="203" t="str">
        <f t="shared" si="72"/>
        <v>Department 5 Name</v>
      </c>
      <c r="C107" s="203"/>
      <c r="D107" s="203"/>
      <c r="E107" s="203"/>
      <c r="F107" s="203"/>
      <c r="G107" s="306">
        <v>86</v>
      </c>
      <c r="H107" s="353" t="s">
        <v>18</v>
      </c>
      <c r="I107" s="363">
        <f t="shared" ref="I107:AN107" si="81">IF(I$77&gt;0,I$77*I40,0)</f>
        <v>0</v>
      </c>
      <c r="J107" s="363">
        <f t="shared" si="81"/>
        <v>0</v>
      </c>
      <c r="K107" s="363">
        <f t="shared" si="81"/>
        <v>0</v>
      </c>
      <c r="L107" s="363">
        <f t="shared" si="81"/>
        <v>0</v>
      </c>
      <c r="M107" s="363">
        <f t="shared" si="81"/>
        <v>0</v>
      </c>
      <c r="N107" s="363">
        <f t="shared" si="81"/>
        <v>0</v>
      </c>
      <c r="O107" s="363">
        <f t="shared" si="81"/>
        <v>0</v>
      </c>
      <c r="P107" s="363">
        <f t="shared" si="81"/>
        <v>0</v>
      </c>
      <c r="Q107" s="363">
        <f t="shared" si="81"/>
        <v>0</v>
      </c>
      <c r="R107" s="363">
        <f t="shared" si="81"/>
        <v>0</v>
      </c>
      <c r="S107" s="363">
        <f t="shared" si="81"/>
        <v>0</v>
      </c>
      <c r="T107" s="363">
        <f t="shared" si="81"/>
        <v>0</v>
      </c>
      <c r="U107" s="363">
        <f t="shared" si="81"/>
        <v>0</v>
      </c>
      <c r="V107" s="363">
        <f t="shared" si="81"/>
        <v>0</v>
      </c>
      <c r="W107" s="363">
        <f t="shared" si="81"/>
        <v>0</v>
      </c>
      <c r="X107" s="363">
        <f t="shared" si="81"/>
        <v>0</v>
      </c>
      <c r="Y107" s="363">
        <f t="shared" si="81"/>
        <v>0</v>
      </c>
      <c r="Z107" s="363">
        <f t="shared" si="81"/>
        <v>0</v>
      </c>
      <c r="AA107" s="363">
        <f t="shared" si="81"/>
        <v>0</v>
      </c>
      <c r="AB107" s="363">
        <f t="shared" si="81"/>
        <v>0</v>
      </c>
      <c r="AC107" s="363">
        <f t="shared" si="81"/>
        <v>0</v>
      </c>
      <c r="AD107" s="363">
        <f t="shared" si="81"/>
        <v>0</v>
      </c>
      <c r="AE107" s="363">
        <f t="shared" si="81"/>
        <v>0</v>
      </c>
      <c r="AF107" s="363">
        <f t="shared" si="81"/>
        <v>0</v>
      </c>
      <c r="AG107" s="363">
        <f t="shared" si="81"/>
        <v>0</v>
      </c>
      <c r="AH107" s="363">
        <f t="shared" si="81"/>
        <v>0</v>
      </c>
      <c r="AI107" s="363">
        <f t="shared" si="81"/>
        <v>0</v>
      </c>
      <c r="AJ107" s="363">
        <f t="shared" si="81"/>
        <v>0</v>
      </c>
      <c r="AK107" s="363">
        <f t="shared" si="81"/>
        <v>0</v>
      </c>
      <c r="AL107" s="363">
        <f t="shared" si="81"/>
        <v>0</v>
      </c>
      <c r="AM107" s="363">
        <f t="shared" si="81"/>
        <v>0</v>
      </c>
      <c r="AN107" s="363">
        <f t="shared" si="81"/>
        <v>0</v>
      </c>
      <c r="AO107" s="363">
        <f t="shared" ref="AO107:BF107" si="82">IF(AO$77&gt;0,AO$77*AO40,0)</f>
        <v>0</v>
      </c>
      <c r="AP107" s="363">
        <f t="shared" si="82"/>
        <v>0</v>
      </c>
      <c r="AQ107" s="363">
        <f t="shared" si="82"/>
        <v>0</v>
      </c>
      <c r="AR107" s="363">
        <f t="shared" si="82"/>
        <v>0</v>
      </c>
      <c r="AS107" s="363">
        <f t="shared" si="82"/>
        <v>0</v>
      </c>
      <c r="AT107" s="363">
        <f t="shared" si="82"/>
        <v>0</v>
      </c>
      <c r="AU107" s="363">
        <f t="shared" si="82"/>
        <v>0</v>
      </c>
      <c r="AV107" s="363">
        <f t="shared" si="82"/>
        <v>0</v>
      </c>
      <c r="AW107" s="363">
        <f t="shared" si="82"/>
        <v>0</v>
      </c>
      <c r="AX107" s="363">
        <f t="shared" si="82"/>
        <v>0</v>
      </c>
      <c r="AY107" s="363">
        <f t="shared" si="82"/>
        <v>0</v>
      </c>
      <c r="AZ107" s="363">
        <f t="shared" si="82"/>
        <v>0</v>
      </c>
      <c r="BA107" s="363">
        <f t="shared" si="82"/>
        <v>0</v>
      </c>
      <c r="BB107" s="363">
        <f t="shared" si="82"/>
        <v>0</v>
      </c>
      <c r="BC107" s="363">
        <f t="shared" si="82"/>
        <v>0</v>
      </c>
      <c r="BD107" s="363">
        <f t="shared" si="82"/>
        <v>0</v>
      </c>
      <c r="BE107" s="363">
        <f t="shared" si="82"/>
        <v>0</v>
      </c>
      <c r="BF107" s="363">
        <f t="shared" si="82"/>
        <v>0</v>
      </c>
      <c r="BG107" s="361"/>
    </row>
    <row r="108" spans="1:59" s="362" customFormat="1" ht="12.75" hidden="1" customHeight="1" x14ac:dyDescent="0.25">
      <c r="A108" s="855"/>
      <c r="B108" s="203" t="str">
        <f t="shared" si="72"/>
        <v>Department 6 Name</v>
      </c>
      <c r="C108" s="203"/>
      <c r="D108" s="203"/>
      <c r="E108" s="203"/>
      <c r="F108" s="203"/>
      <c r="G108" s="305">
        <v>87</v>
      </c>
      <c r="H108" s="353" t="s">
        <v>19</v>
      </c>
      <c r="I108" s="363">
        <f t="shared" ref="I108:AN108" si="83">IF(I$77&gt;0,I$77*I41,0)</f>
        <v>0</v>
      </c>
      <c r="J108" s="363">
        <f t="shared" si="83"/>
        <v>0</v>
      </c>
      <c r="K108" s="363">
        <f t="shared" si="83"/>
        <v>0</v>
      </c>
      <c r="L108" s="363">
        <f t="shared" si="83"/>
        <v>0</v>
      </c>
      <c r="M108" s="363">
        <f t="shared" si="83"/>
        <v>0</v>
      </c>
      <c r="N108" s="363">
        <f t="shared" si="83"/>
        <v>0</v>
      </c>
      <c r="O108" s="363">
        <f t="shared" si="83"/>
        <v>0</v>
      </c>
      <c r="P108" s="363">
        <f t="shared" si="83"/>
        <v>0</v>
      </c>
      <c r="Q108" s="363">
        <f t="shared" si="83"/>
        <v>0</v>
      </c>
      <c r="R108" s="363">
        <f t="shared" si="83"/>
        <v>0</v>
      </c>
      <c r="S108" s="363">
        <f t="shared" si="83"/>
        <v>0</v>
      </c>
      <c r="T108" s="363">
        <f t="shared" si="83"/>
        <v>0</v>
      </c>
      <c r="U108" s="363">
        <f t="shared" si="83"/>
        <v>0</v>
      </c>
      <c r="V108" s="363">
        <f t="shared" si="83"/>
        <v>0</v>
      </c>
      <c r="W108" s="363">
        <f t="shared" si="83"/>
        <v>0</v>
      </c>
      <c r="X108" s="363">
        <f t="shared" si="83"/>
        <v>0</v>
      </c>
      <c r="Y108" s="363">
        <f t="shared" si="83"/>
        <v>0</v>
      </c>
      <c r="Z108" s="363">
        <f t="shared" si="83"/>
        <v>0</v>
      </c>
      <c r="AA108" s="363">
        <f t="shared" si="83"/>
        <v>0</v>
      </c>
      <c r="AB108" s="363">
        <f t="shared" si="83"/>
        <v>0</v>
      </c>
      <c r="AC108" s="363">
        <f t="shared" si="83"/>
        <v>0</v>
      </c>
      <c r="AD108" s="363">
        <f t="shared" si="83"/>
        <v>0</v>
      </c>
      <c r="AE108" s="363">
        <f t="shared" si="83"/>
        <v>0</v>
      </c>
      <c r="AF108" s="363">
        <f t="shared" si="83"/>
        <v>0</v>
      </c>
      <c r="AG108" s="363">
        <f t="shared" si="83"/>
        <v>0</v>
      </c>
      <c r="AH108" s="363">
        <f t="shared" si="83"/>
        <v>0</v>
      </c>
      <c r="AI108" s="363">
        <f t="shared" si="83"/>
        <v>0</v>
      </c>
      <c r="AJ108" s="363">
        <f t="shared" si="83"/>
        <v>0</v>
      </c>
      <c r="AK108" s="363">
        <f t="shared" si="83"/>
        <v>0</v>
      </c>
      <c r="AL108" s="363">
        <f t="shared" si="83"/>
        <v>0</v>
      </c>
      <c r="AM108" s="363">
        <f t="shared" si="83"/>
        <v>0</v>
      </c>
      <c r="AN108" s="363">
        <f t="shared" si="83"/>
        <v>0</v>
      </c>
      <c r="AO108" s="363">
        <f t="shared" ref="AO108:BF108" si="84">IF(AO$77&gt;0,AO$77*AO41,0)</f>
        <v>0</v>
      </c>
      <c r="AP108" s="363">
        <f t="shared" si="84"/>
        <v>0</v>
      </c>
      <c r="AQ108" s="363">
        <f t="shared" si="84"/>
        <v>0</v>
      </c>
      <c r="AR108" s="363">
        <f t="shared" si="84"/>
        <v>0</v>
      </c>
      <c r="AS108" s="363">
        <f t="shared" si="84"/>
        <v>0</v>
      </c>
      <c r="AT108" s="363">
        <f t="shared" si="84"/>
        <v>0</v>
      </c>
      <c r="AU108" s="363">
        <f t="shared" si="84"/>
        <v>0</v>
      </c>
      <c r="AV108" s="363">
        <f t="shared" si="84"/>
        <v>0</v>
      </c>
      <c r="AW108" s="363">
        <f t="shared" si="84"/>
        <v>0</v>
      </c>
      <c r="AX108" s="363">
        <f t="shared" si="84"/>
        <v>0</v>
      </c>
      <c r="AY108" s="363">
        <f t="shared" si="84"/>
        <v>0</v>
      </c>
      <c r="AZ108" s="363">
        <f t="shared" si="84"/>
        <v>0</v>
      </c>
      <c r="BA108" s="363">
        <f t="shared" si="84"/>
        <v>0</v>
      </c>
      <c r="BB108" s="363">
        <f t="shared" si="84"/>
        <v>0</v>
      </c>
      <c r="BC108" s="363">
        <f t="shared" si="84"/>
        <v>0</v>
      </c>
      <c r="BD108" s="363">
        <f t="shared" si="84"/>
        <v>0</v>
      </c>
      <c r="BE108" s="363">
        <f t="shared" si="84"/>
        <v>0</v>
      </c>
      <c r="BF108" s="363">
        <f t="shared" si="84"/>
        <v>0</v>
      </c>
      <c r="BG108" s="361"/>
    </row>
    <row r="109" spans="1:59" s="362" customFormat="1" ht="12.75" hidden="1" customHeight="1" x14ac:dyDescent="0.25">
      <c r="A109" s="855"/>
      <c r="B109" s="203" t="str">
        <f t="shared" si="72"/>
        <v>Department 7 Name</v>
      </c>
      <c r="C109" s="203"/>
      <c r="D109" s="203"/>
      <c r="E109" s="203"/>
      <c r="F109" s="203"/>
      <c r="G109" s="306">
        <v>88</v>
      </c>
      <c r="H109" s="353" t="s">
        <v>20</v>
      </c>
      <c r="I109" s="363">
        <f t="shared" ref="I109:AN109" si="85">IF(I$77&gt;0,I$77*I42,0)</f>
        <v>0</v>
      </c>
      <c r="J109" s="363">
        <f t="shared" si="85"/>
        <v>0</v>
      </c>
      <c r="K109" s="363">
        <f t="shared" si="85"/>
        <v>0</v>
      </c>
      <c r="L109" s="363">
        <f t="shared" si="85"/>
        <v>0</v>
      </c>
      <c r="M109" s="363">
        <f t="shared" si="85"/>
        <v>0</v>
      </c>
      <c r="N109" s="363">
        <f t="shared" si="85"/>
        <v>0</v>
      </c>
      <c r="O109" s="363">
        <f t="shared" si="85"/>
        <v>0</v>
      </c>
      <c r="P109" s="363">
        <f t="shared" si="85"/>
        <v>0</v>
      </c>
      <c r="Q109" s="363">
        <f t="shared" si="85"/>
        <v>0</v>
      </c>
      <c r="R109" s="363">
        <f t="shared" si="85"/>
        <v>0</v>
      </c>
      <c r="S109" s="363">
        <f t="shared" si="85"/>
        <v>0</v>
      </c>
      <c r="T109" s="363">
        <f t="shared" si="85"/>
        <v>0</v>
      </c>
      <c r="U109" s="363">
        <f t="shared" si="85"/>
        <v>0</v>
      </c>
      <c r="V109" s="363">
        <f t="shared" si="85"/>
        <v>0</v>
      </c>
      <c r="W109" s="363">
        <f t="shared" si="85"/>
        <v>0</v>
      </c>
      <c r="X109" s="363">
        <f t="shared" si="85"/>
        <v>0</v>
      </c>
      <c r="Y109" s="363">
        <f t="shared" si="85"/>
        <v>0</v>
      </c>
      <c r="Z109" s="363">
        <f t="shared" si="85"/>
        <v>0</v>
      </c>
      <c r="AA109" s="363">
        <f t="shared" si="85"/>
        <v>0</v>
      </c>
      <c r="AB109" s="363">
        <f t="shared" si="85"/>
        <v>0</v>
      </c>
      <c r="AC109" s="363">
        <f t="shared" si="85"/>
        <v>0</v>
      </c>
      <c r="AD109" s="363">
        <f t="shared" si="85"/>
        <v>0</v>
      </c>
      <c r="AE109" s="363">
        <f t="shared" si="85"/>
        <v>0</v>
      </c>
      <c r="AF109" s="363">
        <f t="shared" si="85"/>
        <v>0</v>
      </c>
      <c r="AG109" s="363">
        <f t="shared" si="85"/>
        <v>0</v>
      </c>
      <c r="AH109" s="363">
        <f t="shared" si="85"/>
        <v>0</v>
      </c>
      <c r="AI109" s="363">
        <f t="shared" si="85"/>
        <v>0</v>
      </c>
      <c r="AJ109" s="363">
        <f t="shared" si="85"/>
        <v>0</v>
      </c>
      <c r="AK109" s="363">
        <f t="shared" si="85"/>
        <v>0</v>
      </c>
      <c r="AL109" s="363">
        <f t="shared" si="85"/>
        <v>0</v>
      </c>
      <c r="AM109" s="363">
        <f t="shared" si="85"/>
        <v>0</v>
      </c>
      <c r="AN109" s="363">
        <f t="shared" si="85"/>
        <v>0</v>
      </c>
      <c r="AO109" s="363">
        <f t="shared" ref="AO109:BF109" si="86">IF(AO$77&gt;0,AO$77*AO42,0)</f>
        <v>0</v>
      </c>
      <c r="AP109" s="363">
        <f t="shared" si="86"/>
        <v>0</v>
      </c>
      <c r="AQ109" s="363">
        <f t="shared" si="86"/>
        <v>0</v>
      </c>
      <c r="AR109" s="363">
        <f t="shared" si="86"/>
        <v>0</v>
      </c>
      <c r="AS109" s="363">
        <f t="shared" si="86"/>
        <v>0</v>
      </c>
      <c r="AT109" s="363">
        <f t="shared" si="86"/>
        <v>0</v>
      </c>
      <c r="AU109" s="363">
        <f t="shared" si="86"/>
        <v>0</v>
      </c>
      <c r="AV109" s="363">
        <f t="shared" si="86"/>
        <v>0</v>
      </c>
      <c r="AW109" s="363">
        <f t="shared" si="86"/>
        <v>0</v>
      </c>
      <c r="AX109" s="363">
        <f t="shared" si="86"/>
        <v>0</v>
      </c>
      <c r="AY109" s="363">
        <f t="shared" si="86"/>
        <v>0</v>
      </c>
      <c r="AZ109" s="363">
        <f t="shared" si="86"/>
        <v>0</v>
      </c>
      <c r="BA109" s="363">
        <f t="shared" si="86"/>
        <v>0</v>
      </c>
      <c r="BB109" s="363">
        <f t="shared" si="86"/>
        <v>0</v>
      </c>
      <c r="BC109" s="363">
        <f t="shared" si="86"/>
        <v>0</v>
      </c>
      <c r="BD109" s="363">
        <f t="shared" si="86"/>
        <v>0</v>
      </c>
      <c r="BE109" s="363">
        <f t="shared" si="86"/>
        <v>0</v>
      </c>
      <c r="BF109" s="363">
        <f t="shared" si="86"/>
        <v>0</v>
      </c>
      <c r="BG109" s="361"/>
    </row>
    <row r="110" spans="1:59" s="362" customFormat="1" ht="12.75" hidden="1" customHeight="1" x14ac:dyDescent="0.25">
      <c r="A110" s="855"/>
      <c r="B110" s="203" t="str">
        <f t="shared" si="72"/>
        <v>Department 8 Name</v>
      </c>
      <c r="C110" s="203"/>
      <c r="D110" s="203"/>
      <c r="E110" s="203"/>
      <c r="F110" s="203"/>
      <c r="G110" s="305">
        <v>89</v>
      </c>
      <c r="H110" s="353" t="s">
        <v>21</v>
      </c>
      <c r="I110" s="363">
        <f t="shared" ref="I110:AN110" si="87">IF(I$77&gt;0,I$77*I43,0)</f>
        <v>0</v>
      </c>
      <c r="J110" s="363">
        <f t="shared" si="87"/>
        <v>0</v>
      </c>
      <c r="K110" s="363">
        <f t="shared" si="87"/>
        <v>0</v>
      </c>
      <c r="L110" s="363">
        <f t="shared" si="87"/>
        <v>0</v>
      </c>
      <c r="M110" s="363">
        <f t="shared" si="87"/>
        <v>0</v>
      </c>
      <c r="N110" s="363">
        <f t="shared" si="87"/>
        <v>0</v>
      </c>
      <c r="O110" s="363">
        <f t="shared" si="87"/>
        <v>0</v>
      </c>
      <c r="P110" s="363">
        <f t="shared" si="87"/>
        <v>0</v>
      </c>
      <c r="Q110" s="363">
        <f t="shared" si="87"/>
        <v>0</v>
      </c>
      <c r="R110" s="363">
        <f t="shared" si="87"/>
        <v>0</v>
      </c>
      <c r="S110" s="363">
        <f t="shared" si="87"/>
        <v>0</v>
      </c>
      <c r="T110" s="363">
        <f t="shared" si="87"/>
        <v>0</v>
      </c>
      <c r="U110" s="363">
        <f t="shared" si="87"/>
        <v>0</v>
      </c>
      <c r="V110" s="363">
        <f t="shared" si="87"/>
        <v>0</v>
      </c>
      <c r="W110" s="363">
        <f t="shared" si="87"/>
        <v>0</v>
      </c>
      <c r="X110" s="363">
        <f t="shared" si="87"/>
        <v>0</v>
      </c>
      <c r="Y110" s="363">
        <f t="shared" si="87"/>
        <v>0</v>
      </c>
      <c r="Z110" s="363">
        <f t="shared" si="87"/>
        <v>0</v>
      </c>
      <c r="AA110" s="363">
        <f t="shared" si="87"/>
        <v>0</v>
      </c>
      <c r="AB110" s="363">
        <f t="shared" si="87"/>
        <v>0</v>
      </c>
      <c r="AC110" s="363">
        <f t="shared" si="87"/>
        <v>0</v>
      </c>
      <c r="AD110" s="363">
        <f t="shared" si="87"/>
        <v>0</v>
      </c>
      <c r="AE110" s="363">
        <f t="shared" si="87"/>
        <v>0</v>
      </c>
      <c r="AF110" s="363">
        <f t="shared" si="87"/>
        <v>0</v>
      </c>
      <c r="AG110" s="363">
        <f t="shared" si="87"/>
        <v>0</v>
      </c>
      <c r="AH110" s="363">
        <f t="shared" si="87"/>
        <v>0</v>
      </c>
      <c r="AI110" s="363">
        <f t="shared" si="87"/>
        <v>0</v>
      </c>
      <c r="AJ110" s="363">
        <f t="shared" si="87"/>
        <v>0</v>
      </c>
      <c r="AK110" s="363">
        <f t="shared" si="87"/>
        <v>0</v>
      </c>
      <c r="AL110" s="363">
        <f t="shared" si="87"/>
        <v>0</v>
      </c>
      <c r="AM110" s="363">
        <f t="shared" si="87"/>
        <v>0</v>
      </c>
      <c r="AN110" s="363">
        <f t="shared" si="87"/>
        <v>0</v>
      </c>
      <c r="AO110" s="363">
        <f t="shared" ref="AO110:BF110" si="88">IF(AO$77&gt;0,AO$77*AO43,0)</f>
        <v>0</v>
      </c>
      <c r="AP110" s="363">
        <f t="shared" si="88"/>
        <v>0</v>
      </c>
      <c r="AQ110" s="363">
        <f t="shared" si="88"/>
        <v>0</v>
      </c>
      <c r="AR110" s="363">
        <f t="shared" si="88"/>
        <v>0</v>
      </c>
      <c r="AS110" s="363">
        <f t="shared" si="88"/>
        <v>0</v>
      </c>
      <c r="AT110" s="363">
        <f t="shared" si="88"/>
        <v>0</v>
      </c>
      <c r="AU110" s="363">
        <f t="shared" si="88"/>
        <v>0</v>
      </c>
      <c r="AV110" s="363">
        <f t="shared" si="88"/>
        <v>0</v>
      </c>
      <c r="AW110" s="363">
        <f t="shared" si="88"/>
        <v>0</v>
      </c>
      <c r="AX110" s="363">
        <f t="shared" si="88"/>
        <v>0</v>
      </c>
      <c r="AY110" s="363">
        <f t="shared" si="88"/>
        <v>0</v>
      </c>
      <c r="AZ110" s="363">
        <f t="shared" si="88"/>
        <v>0</v>
      </c>
      <c r="BA110" s="363">
        <f t="shared" si="88"/>
        <v>0</v>
      </c>
      <c r="BB110" s="363">
        <f t="shared" si="88"/>
        <v>0</v>
      </c>
      <c r="BC110" s="363">
        <f t="shared" si="88"/>
        <v>0</v>
      </c>
      <c r="BD110" s="363">
        <f t="shared" si="88"/>
        <v>0</v>
      </c>
      <c r="BE110" s="363">
        <f t="shared" si="88"/>
        <v>0</v>
      </c>
      <c r="BF110" s="363">
        <f t="shared" si="88"/>
        <v>0</v>
      </c>
      <c r="BG110" s="361"/>
    </row>
    <row r="111" spans="1:59" s="362" customFormat="1" ht="12.75" hidden="1" customHeight="1" x14ac:dyDescent="0.25">
      <c r="A111" s="855"/>
      <c r="B111" s="203" t="str">
        <f t="shared" si="72"/>
        <v>Department 9 Name</v>
      </c>
      <c r="C111" s="203"/>
      <c r="D111" s="203"/>
      <c r="E111" s="203"/>
      <c r="F111" s="203"/>
      <c r="G111" s="306">
        <v>90</v>
      </c>
      <c r="H111" s="353" t="s">
        <v>22</v>
      </c>
      <c r="I111" s="363">
        <f t="shared" ref="I111:AN111" si="89">IF(I$77&gt;0,I$77*I44,0)</f>
        <v>0</v>
      </c>
      <c r="J111" s="363">
        <f t="shared" si="89"/>
        <v>0</v>
      </c>
      <c r="K111" s="363">
        <f t="shared" si="89"/>
        <v>0</v>
      </c>
      <c r="L111" s="363">
        <f t="shared" si="89"/>
        <v>0</v>
      </c>
      <c r="M111" s="363">
        <f t="shared" si="89"/>
        <v>0</v>
      </c>
      <c r="N111" s="363">
        <f t="shared" si="89"/>
        <v>0</v>
      </c>
      <c r="O111" s="363">
        <f t="shared" si="89"/>
        <v>0</v>
      </c>
      <c r="P111" s="363">
        <f t="shared" si="89"/>
        <v>0</v>
      </c>
      <c r="Q111" s="363">
        <f t="shared" si="89"/>
        <v>0</v>
      </c>
      <c r="R111" s="363">
        <f t="shared" si="89"/>
        <v>0</v>
      </c>
      <c r="S111" s="363">
        <f t="shared" si="89"/>
        <v>0</v>
      </c>
      <c r="T111" s="363">
        <f t="shared" si="89"/>
        <v>0</v>
      </c>
      <c r="U111" s="363">
        <f t="shared" si="89"/>
        <v>0</v>
      </c>
      <c r="V111" s="363">
        <f t="shared" si="89"/>
        <v>0</v>
      </c>
      <c r="W111" s="363">
        <f t="shared" si="89"/>
        <v>0</v>
      </c>
      <c r="X111" s="363">
        <f t="shared" si="89"/>
        <v>0</v>
      </c>
      <c r="Y111" s="363">
        <f t="shared" si="89"/>
        <v>0</v>
      </c>
      <c r="Z111" s="363">
        <f t="shared" si="89"/>
        <v>0</v>
      </c>
      <c r="AA111" s="363">
        <f t="shared" si="89"/>
        <v>0</v>
      </c>
      <c r="AB111" s="363">
        <f t="shared" si="89"/>
        <v>0</v>
      </c>
      <c r="AC111" s="363">
        <f t="shared" si="89"/>
        <v>0</v>
      </c>
      <c r="AD111" s="363">
        <f t="shared" si="89"/>
        <v>0</v>
      </c>
      <c r="AE111" s="363">
        <f t="shared" si="89"/>
        <v>0</v>
      </c>
      <c r="AF111" s="363">
        <f t="shared" si="89"/>
        <v>0</v>
      </c>
      <c r="AG111" s="363">
        <f t="shared" si="89"/>
        <v>0</v>
      </c>
      <c r="AH111" s="363">
        <f t="shared" si="89"/>
        <v>0</v>
      </c>
      <c r="AI111" s="363">
        <f t="shared" si="89"/>
        <v>0</v>
      </c>
      <c r="AJ111" s="363">
        <f t="shared" si="89"/>
        <v>0</v>
      </c>
      <c r="AK111" s="363">
        <f t="shared" si="89"/>
        <v>0</v>
      </c>
      <c r="AL111" s="363">
        <f t="shared" si="89"/>
        <v>0</v>
      </c>
      <c r="AM111" s="363">
        <f t="shared" si="89"/>
        <v>0</v>
      </c>
      <c r="AN111" s="363">
        <f t="shared" si="89"/>
        <v>0</v>
      </c>
      <c r="AO111" s="363">
        <f t="shared" ref="AO111:BF111" si="90">IF(AO$77&gt;0,AO$77*AO44,0)</f>
        <v>0</v>
      </c>
      <c r="AP111" s="363">
        <f t="shared" si="90"/>
        <v>0</v>
      </c>
      <c r="AQ111" s="363">
        <f t="shared" si="90"/>
        <v>0</v>
      </c>
      <c r="AR111" s="363">
        <f t="shared" si="90"/>
        <v>0</v>
      </c>
      <c r="AS111" s="363">
        <f t="shared" si="90"/>
        <v>0</v>
      </c>
      <c r="AT111" s="363">
        <f t="shared" si="90"/>
        <v>0</v>
      </c>
      <c r="AU111" s="363">
        <f t="shared" si="90"/>
        <v>0</v>
      </c>
      <c r="AV111" s="363">
        <f t="shared" si="90"/>
        <v>0</v>
      </c>
      <c r="AW111" s="363">
        <f t="shared" si="90"/>
        <v>0</v>
      </c>
      <c r="AX111" s="363">
        <f t="shared" si="90"/>
        <v>0</v>
      </c>
      <c r="AY111" s="363">
        <f t="shared" si="90"/>
        <v>0</v>
      </c>
      <c r="AZ111" s="363">
        <f t="shared" si="90"/>
        <v>0</v>
      </c>
      <c r="BA111" s="363">
        <f t="shared" si="90"/>
        <v>0</v>
      </c>
      <c r="BB111" s="363">
        <f t="shared" si="90"/>
        <v>0</v>
      </c>
      <c r="BC111" s="363">
        <f t="shared" si="90"/>
        <v>0</v>
      </c>
      <c r="BD111" s="363">
        <f t="shared" si="90"/>
        <v>0</v>
      </c>
      <c r="BE111" s="363">
        <f t="shared" si="90"/>
        <v>0</v>
      </c>
      <c r="BF111" s="363">
        <f t="shared" si="90"/>
        <v>0</v>
      </c>
      <c r="BG111" s="361"/>
    </row>
    <row r="112" spans="1:59" s="362" customFormat="1" ht="12.75" hidden="1" customHeight="1" x14ac:dyDescent="0.25">
      <c r="A112" s="855"/>
      <c r="B112" s="203" t="str">
        <f t="shared" si="72"/>
        <v>Department 10 Name</v>
      </c>
      <c r="C112" s="203"/>
      <c r="D112" s="203"/>
      <c r="E112" s="203"/>
      <c r="F112" s="203"/>
      <c r="G112" s="305">
        <v>91</v>
      </c>
      <c r="H112" s="353" t="s">
        <v>23</v>
      </c>
      <c r="I112" s="363">
        <f t="shared" ref="I112:AN112" si="91">IF(I$77&gt;0,I$77*I45,0)</f>
        <v>0</v>
      </c>
      <c r="J112" s="363">
        <f t="shared" si="91"/>
        <v>0</v>
      </c>
      <c r="K112" s="363">
        <f t="shared" si="91"/>
        <v>0</v>
      </c>
      <c r="L112" s="363">
        <f t="shared" si="91"/>
        <v>0</v>
      </c>
      <c r="M112" s="363">
        <f t="shared" si="91"/>
        <v>0</v>
      </c>
      <c r="N112" s="363">
        <f t="shared" si="91"/>
        <v>0</v>
      </c>
      <c r="O112" s="363">
        <f t="shared" si="91"/>
        <v>0</v>
      </c>
      <c r="P112" s="363">
        <f t="shared" si="91"/>
        <v>0</v>
      </c>
      <c r="Q112" s="363">
        <f t="shared" si="91"/>
        <v>0</v>
      </c>
      <c r="R112" s="363">
        <f t="shared" si="91"/>
        <v>0</v>
      </c>
      <c r="S112" s="363">
        <f t="shared" si="91"/>
        <v>0</v>
      </c>
      <c r="T112" s="363">
        <f t="shared" si="91"/>
        <v>0</v>
      </c>
      <c r="U112" s="363">
        <f t="shared" si="91"/>
        <v>0</v>
      </c>
      <c r="V112" s="363">
        <f t="shared" si="91"/>
        <v>0</v>
      </c>
      <c r="W112" s="363">
        <f t="shared" si="91"/>
        <v>0</v>
      </c>
      <c r="X112" s="363">
        <f t="shared" si="91"/>
        <v>0</v>
      </c>
      <c r="Y112" s="363">
        <f t="shared" si="91"/>
        <v>0</v>
      </c>
      <c r="Z112" s="363">
        <f t="shared" si="91"/>
        <v>0</v>
      </c>
      <c r="AA112" s="363">
        <f t="shared" si="91"/>
        <v>0</v>
      </c>
      <c r="AB112" s="363">
        <f t="shared" si="91"/>
        <v>0</v>
      </c>
      <c r="AC112" s="363">
        <f t="shared" si="91"/>
        <v>0</v>
      </c>
      <c r="AD112" s="363">
        <f t="shared" si="91"/>
        <v>0</v>
      </c>
      <c r="AE112" s="363">
        <f t="shared" si="91"/>
        <v>0</v>
      </c>
      <c r="AF112" s="363">
        <f t="shared" si="91"/>
        <v>0</v>
      </c>
      <c r="AG112" s="363">
        <f t="shared" si="91"/>
        <v>0</v>
      </c>
      <c r="AH112" s="363">
        <f t="shared" si="91"/>
        <v>0</v>
      </c>
      <c r="AI112" s="363">
        <f t="shared" si="91"/>
        <v>0</v>
      </c>
      <c r="AJ112" s="363">
        <f t="shared" si="91"/>
        <v>0</v>
      </c>
      <c r="AK112" s="363">
        <f t="shared" si="91"/>
        <v>0</v>
      </c>
      <c r="AL112" s="363">
        <f t="shared" si="91"/>
        <v>0</v>
      </c>
      <c r="AM112" s="363">
        <f t="shared" si="91"/>
        <v>0</v>
      </c>
      <c r="AN112" s="363">
        <f t="shared" si="91"/>
        <v>0</v>
      </c>
      <c r="AO112" s="363">
        <f t="shared" ref="AO112:BF112" si="92">IF(AO$77&gt;0,AO$77*AO45,0)</f>
        <v>0</v>
      </c>
      <c r="AP112" s="363">
        <f t="shared" si="92"/>
        <v>0</v>
      </c>
      <c r="AQ112" s="363">
        <f t="shared" si="92"/>
        <v>0</v>
      </c>
      <c r="AR112" s="363">
        <f t="shared" si="92"/>
        <v>0</v>
      </c>
      <c r="AS112" s="363">
        <f t="shared" si="92"/>
        <v>0</v>
      </c>
      <c r="AT112" s="363">
        <f t="shared" si="92"/>
        <v>0</v>
      </c>
      <c r="AU112" s="363">
        <f t="shared" si="92"/>
        <v>0</v>
      </c>
      <c r="AV112" s="363">
        <f t="shared" si="92"/>
        <v>0</v>
      </c>
      <c r="AW112" s="363">
        <f t="shared" si="92"/>
        <v>0</v>
      </c>
      <c r="AX112" s="363">
        <f t="shared" si="92"/>
        <v>0</v>
      </c>
      <c r="AY112" s="363">
        <f t="shared" si="92"/>
        <v>0</v>
      </c>
      <c r="AZ112" s="363">
        <f t="shared" si="92"/>
        <v>0</v>
      </c>
      <c r="BA112" s="363">
        <f t="shared" si="92"/>
        <v>0</v>
      </c>
      <c r="BB112" s="363">
        <f t="shared" si="92"/>
        <v>0</v>
      </c>
      <c r="BC112" s="363">
        <f t="shared" si="92"/>
        <v>0</v>
      </c>
      <c r="BD112" s="363">
        <f t="shared" si="92"/>
        <v>0</v>
      </c>
      <c r="BE112" s="363">
        <f t="shared" si="92"/>
        <v>0</v>
      </c>
      <c r="BF112" s="363">
        <f t="shared" si="92"/>
        <v>0</v>
      </c>
      <c r="BG112" s="361"/>
    </row>
    <row r="113" spans="1:59" s="362" customFormat="1" ht="12.75" hidden="1" customHeight="1" x14ac:dyDescent="0.25">
      <c r="A113" s="856"/>
      <c r="B113" s="203" t="str">
        <f>D35</f>
        <v>General Office Administration</v>
      </c>
      <c r="C113" s="203"/>
      <c r="D113" s="203"/>
      <c r="E113" s="203"/>
      <c r="F113" s="203"/>
      <c r="G113" s="306">
        <v>92</v>
      </c>
      <c r="H113" s="353" t="s">
        <v>24</v>
      </c>
      <c r="I113" s="363">
        <f t="shared" ref="I113:AN113" si="93">IF(I$77&gt;0,I$77*I35,0)</f>
        <v>0</v>
      </c>
      <c r="J113" s="363">
        <f t="shared" si="93"/>
        <v>0</v>
      </c>
      <c r="K113" s="363">
        <f t="shared" si="93"/>
        <v>0</v>
      </c>
      <c r="L113" s="363">
        <f t="shared" si="93"/>
        <v>0</v>
      </c>
      <c r="M113" s="363">
        <f t="shared" si="93"/>
        <v>0</v>
      </c>
      <c r="N113" s="363">
        <f t="shared" si="93"/>
        <v>0</v>
      </c>
      <c r="O113" s="363">
        <f t="shared" si="93"/>
        <v>0</v>
      </c>
      <c r="P113" s="363">
        <f t="shared" si="93"/>
        <v>0</v>
      </c>
      <c r="Q113" s="363">
        <f t="shared" si="93"/>
        <v>0</v>
      </c>
      <c r="R113" s="363">
        <f t="shared" si="93"/>
        <v>0</v>
      </c>
      <c r="S113" s="363">
        <f t="shared" si="93"/>
        <v>0</v>
      </c>
      <c r="T113" s="363">
        <f t="shared" si="93"/>
        <v>0</v>
      </c>
      <c r="U113" s="363">
        <f t="shared" si="93"/>
        <v>0</v>
      </c>
      <c r="V113" s="363">
        <f t="shared" si="93"/>
        <v>0</v>
      </c>
      <c r="W113" s="363">
        <f t="shared" si="93"/>
        <v>0</v>
      </c>
      <c r="X113" s="363">
        <f t="shared" si="93"/>
        <v>0</v>
      </c>
      <c r="Y113" s="363">
        <f t="shared" si="93"/>
        <v>0</v>
      </c>
      <c r="Z113" s="363">
        <f t="shared" si="93"/>
        <v>0</v>
      </c>
      <c r="AA113" s="363">
        <f t="shared" si="93"/>
        <v>0</v>
      </c>
      <c r="AB113" s="363">
        <f t="shared" si="93"/>
        <v>0</v>
      </c>
      <c r="AC113" s="363">
        <f t="shared" si="93"/>
        <v>0</v>
      </c>
      <c r="AD113" s="363">
        <f t="shared" si="93"/>
        <v>0</v>
      </c>
      <c r="AE113" s="363">
        <f t="shared" si="93"/>
        <v>0</v>
      </c>
      <c r="AF113" s="363">
        <f t="shared" si="93"/>
        <v>0</v>
      </c>
      <c r="AG113" s="363">
        <f t="shared" si="93"/>
        <v>0</v>
      </c>
      <c r="AH113" s="363">
        <f t="shared" si="93"/>
        <v>0</v>
      </c>
      <c r="AI113" s="363">
        <f t="shared" si="93"/>
        <v>0</v>
      </c>
      <c r="AJ113" s="363">
        <f t="shared" si="93"/>
        <v>0</v>
      </c>
      <c r="AK113" s="363">
        <f t="shared" si="93"/>
        <v>0</v>
      </c>
      <c r="AL113" s="363">
        <f t="shared" si="93"/>
        <v>0</v>
      </c>
      <c r="AM113" s="363">
        <f t="shared" si="93"/>
        <v>0</v>
      </c>
      <c r="AN113" s="363">
        <f t="shared" si="93"/>
        <v>0</v>
      </c>
      <c r="AO113" s="363">
        <f t="shared" ref="AO113:BF113" si="94">IF(AO$77&gt;0,AO$77*AO35,0)</f>
        <v>0</v>
      </c>
      <c r="AP113" s="363">
        <f t="shared" si="94"/>
        <v>0</v>
      </c>
      <c r="AQ113" s="363">
        <f t="shared" si="94"/>
        <v>0</v>
      </c>
      <c r="AR113" s="363">
        <f t="shared" si="94"/>
        <v>0</v>
      </c>
      <c r="AS113" s="363">
        <f t="shared" si="94"/>
        <v>0</v>
      </c>
      <c r="AT113" s="363">
        <f t="shared" si="94"/>
        <v>0</v>
      </c>
      <c r="AU113" s="363">
        <f t="shared" si="94"/>
        <v>0</v>
      </c>
      <c r="AV113" s="363">
        <f t="shared" si="94"/>
        <v>0</v>
      </c>
      <c r="AW113" s="363">
        <f t="shared" si="94"/>
        <v>0</v>
      </c>
      <c r="AX113" s="363">
        <f t="shared" si="94"/>
        <v>0</v>
      </c>
      <c r="AY113" s="363">
        <f t="shared" si="94"/>
        <v>0</v>
      </c>
      <c r="AZ113" s="363">
        <f t="shared" si="94"/>
        <v>0</v>
      </c>
      <c r="BA113" s="363">
        <f t="shared" si="94"/>
        <v>0</v>
      </c>
      <c r="BB113" s="363">
        <f t="shared" si="94"/>
        <v>0</v>
      </c>
      <c r="BC113" s="363">
        <f t="shared" si="94"/>
        <v>0</v>
      </c>
      <c r="BD113" s="363">
        <f t="shared" si="94"/>
        <v>0</v>
      </c>
      <c r="BE113" s="363">
        <f t="shared" si="94"/>
        <v>0</v>
      </c>
      <c r="BF113" s="363">
        <f t="shared" si="94"/>
        <v>0</v>
      </c>
      <c r="BG113" s="361"/>
    </row>
    <row r="114" spans="1:59" s="362" customFormat="1" ht="12.75" hidden="1" customHeight="1" x14ac:dyDescent="0.25">
      <c r="A114" s="854" t="s">
        <v>164</v>
      </c>
      <c r="B114" s="200" t="str">
        <f t="shared" ref="B114:B123" si="95">D48</f>
        <v>Department 1 Name</v>
      </c>
      <c r="C114" s="201"/>
      <c r="D114" s="201"/>
      <c r="E114" s="201"/>
      <c r="F114" s="202"/>
      <c r="G114" s="305">
        <v>93</v>
      </c>
      <c r="H114" s="353" t="s">
        <v>25</v>
      </c>
      <c r="I114" s="363">
        <f t="shared" ref="I114:AN114" si="96">IF(I$77&gt;0,I$77*I48,0)</f>
        <v>0</v>
      </c>
      <c r="J114" s="363">
        <f t="shared" si="96"/>
        <v>0</v>
      </c>
      <c r="K114" s="363">
        <f t="shared" si="96"/>
        <v>0</v>
      </c>
      <c r="L114" s="363">
        <f t="shared" si="96"/>
        <v>0</v>
      </c>
      <c r="M114" s="363">
        <f t="shared" si="96"/>
        <v>0</v>
      </c>
      <c r="N114" s="363">
        <f t="shared" si="96"/>
        <v>0</v>
      </c>
      <c r="O114" s="363">
        <f t="shared" si="96"/>
        <v>0</v>
      </c>
      <c r="P114" s="363">
        <f t="shared" si="96"/>
        <v>0</v>
      </c>
      <c r="Q114" s="363">
        <f t="shared" si="96"/>
        <v>0</v>
      </c>
      <c r="R114" s="363">
        <f t="shared" si="96"/>
        <v>0</v>
      </c>
      <c r="S114" s="363">
        <f t="shared" si="96"/>
        <v>0</v>
      </c>
      <c r="T114" s="363">
        <f t="shared" si="96"/>
        <v>0</v>
      </c>
      <c r="U114" s="363">
        <f t="shared" si="96"/>
        <v>0</v>
      </c>
      <c r="V114" s="363">
        <f t="shared" si="96"/>
        <v>0</v>
      </c>
      <c r="W114" s="363">
        <f t="shared" si="96"/>
        <v>0</v>
      </c>
      <c r="X114" s="363">
        <f t="shared" si="96"/>
        <v>0</v>
      </c>
      <c r="Y114" s="363">
        <f t="shared" si="96"/>
        <v>0</v>
      </c>
      <c r="Z114" s="363">
        <f t="shared" si="96"/>
        <v>0</v>
      </c>
      <c r="AA114" s="363">
        <f t="shared" si="96"/>
        <v>0</v>
      </c>
      <c r="AB114" s="363">
        <f t="shared" si="96"/>
        <v>0</v>
      </c>
      <c r="AC114" s="363">
        <f t="shared" si="96"/>
        <v>0</v>
      </c>
      <c r="AD114" s="363">
        <f t="shared" si="96"/>
        <v>0</v>
      </c>
      <c r="AE114" s="363">
        <f t="shared" si="96"/>
        <v>0</v>
      </c>
      <c r="AF114" s="363">
        <f t="shared" si="96"/>
        <v>0</v>
      </c>
      <c r="AG114" s="363">
        <f t="shared" si="96"/>
        <v>0</v>
      </c>
      <c r="AH114" s="363">
        <f t="shared" si="96"/>
        <v>0</v>
      </c>
      <c r="AI114" s="363">
        <f t="shared" si="96"/>
        <v>0</v>
      </c>
      <c r="AJ114" s="363">
        <f t="shared" si="96"/>
        <v>0</v>
      </c>
      <c r="AK114" s="363">
        <f t="shared" si="96"/>
        <v>0</v>
      </c>
      <c r="AL114" s="363">
        <f t="shared" si="96"/>
        <v>0</v>
      </c>
      <c r="AM114" s="363">
        <f t="shared" si="96"/>
        <v>0</v>
      </c>
      <c r="AN114" s="363">
        <f t="shared" si="96"/>
        <v>0</v>
      </c>
      <c r="AO114" s="363">
        <f t="shared" ref="AO114:BF114" si="97">IF(AO$77&gt;0,AO$77*AO48,0)</f>
        <v>0</v>
      </c>
      <c r="AP114" s="363">
        <f t="shared" si="97"/>
        <v>0</v>
      </c>
      <c r="AQ114" s="363">
        <f t="shared" si="97"/>
        <v>0</v>
      </c>
      <c r="AR114" s="363">
        <f t="shared" si="97"/>
        <v>0</v>
      </c>
      <c r="AS114" s="363">
        <f t="shared" si="97"/>
        <v>0</v>
      </c>
      <c r="AT114" s="363">
        <f t="shared" si="97"/>
        <v>0</v>
      </c>
      <c r="AU114" s="363">
        <f t="shared" si="97"/>
        <v>0</v>
      </c>
      <c r="AV114" s="363">
        <f t="shared" si="97"/>
        <v>0</v>
      </c>
      <c r="AW114" s="363">
        <f t="shared" si="97"/>
        <v>0</v>
      </c>
      <c r="AX114" s="363">
        <f t="shared" si="97"/>
        <v>0</v>
      </c>
      <c r="AY114" s="363">
        <f t="shared" si="97"/>
        <v>0</v>
      </c>
      <c r="AZ114" s="363">
        <f t="shared" si="97"/>
        <v>0</v>
      </c>
      <c r="BA114" s="363">
        <f t="shared" si="97"/>
        <v>0</v>
      </c>
      <c r="BB114" s="363">
        <f t="shared" si="97"/>
        <v>0</v>
      </c>
      <c r="BC114" s="363">
        <f t="shared" si="97"/>
        <v>0</v>
      </c>
      <c r="BD114" s="363">
        <f t="shared" si="97"/>
        <v>0</v>
      </c>
      <c r="BE114" s="363">
        <f t="shared" si="97"/>
        <v>0</v>
      </c>
      <c r="BF114" s="363">
        <f t="shared" si="97"/>
        <v>0</v>
      </c>
      <c r="BG114" s="361"/>
    </row>
    <row r="115" spans="1:59" s="362" customFormat="1" ht="12.75" hidden="1" customHeight="1" x14ac:dyDescent="0.25">
      <c r="A115" s="855"/>
      <c r="B115" s="200" t="str">
        <f t="shared" si="95"/>
        <v>Department 2 Name</v>
      </c>
      <c r="C115" s="201"/>
      <c r="D115" s="201"/>
      <c r="E115" s="201"/>
      <c r="F115" s="202"/>
      <c r="G115" s="306">
        <v>94</v>
      </c>
      <c r="H115" s="353" t="s">
        <v>26</v>
      </c>
      <c r="I115" s="363">
        <f t="shared" ref="I115:AN115" si="98">IF(I$77&gt;0,I$77*I49,0)</f>
        <v>0</v>
      </c>
      <c r="J115" s="363">
        <f t="shared" si="98"/>
        <v>0</v>
      </c>
      <c r="K115" s="363">
        <f t="shared" si="98"/>
        <v>0</v>
      </c>
      <c r="L115" s="363">
        <f t="shared" si="98"/>
        <v>0</v>
      </c>
      <c r="M115" s="363">
        <f t="shared" si="98"/>
        <v>0</v>
      </c>
      <c r="N115" s="363">
        <f t="shared" si="98"/>
        <v>0</v>
      </c>
      <c r="O115" s="363">
        <f t="shared" si="98"/>
        <v>0</v>
      </c>
      <c r="P115" s="363">
        <f t="shared" si="98"/>
        <v>0</v>
      </c>
      <c r="Q115" s="363">
        <f t="shared" si="98"/>
        <v>0</v>
      </c>
      <c r="R115" s="363">
        <f t="shared" si="98"/>
        <v>0</v>
      </c>
      <c r="S115" s="363">
        <f t="shared" si="98"/>
        <v>0</v>
      </c>
      <c r="T115" s="363">
        <f t="shared" si="98"/>
        <v>0</v>
      </c>
      <c r="U115" s="363">
        <f t="shared" si="98"/>
        <v>0</v>
      </c>
      <c r="V115" s="363">
        <f t="shared" si="98"/>
        <v>0</v>
      </c>
      <c r="W115" s="363">
        <f t="shared" si="98"/>
        <v>0</v>
      </c>
      <c r="X115" s="363">
        <f t="shared" si="98"/>
        <v>0</v>
      </c>
      <c r="Y115" s="363">
        <f t="shared" si="98"/>
        <v>0</v>
      </c>
      <c r="Z115" s="363">
        <f t="shared" si="98"/>
        <v>0</v>
      </c>
      <c r="AA115" s="363">
        <f t="shared" si="98"/>
        <v>0</v>
      </c>
      <c r="AB115" s="363">
        <f t="shared" si="98"/>
        <v>0</v>
      </c>
      <c r="AC115" s="363">
        <f t="shared" si="98"/>
        <v>0</v>
      </c>
      <c r="AD115" s="363">
        <f t="shared" si="98"/>
        <v>0</v>
      </c>
      <c r="AE115" s="363">
        <f t="shared" si="98"/>
        <v>0</v>
      </c>
      <c r="AF115" s="363">
        <f t="shared" si="98"/>
        <v>0</v>
      </c>
      <c r="AG115" s="363">
        <f t="shared" si="98"/>
        <v>0</v>
      </c>
      <c r="AH115" s="363">
        <f t="shared" si="98"/>
        <v>0</v>
      </c>
      <c r="AI115" s="363">
        <f t="shared" si="98"/>
        <v>0</v>
      </c>
      <c r="AJ115" s="363">
        <f t="shared" si="98"/>
        <v>0</v>
      </c>
      <c r="AK115" s="363">
        <f t="shared" si="98"/>
        <v>0</v>
      </c>
      <c r="AL115" s="363">
        <f t="shared" si="98"/>
        <v>0</v>
      </c>
      <c r="AM115" s="363">
        <f t="shared" si="98"/>
        <v>0</v>
      </c>
      <c r="AN115" s="363">
        <f t="shared" si="98"/>
        <v>0</v>
      </c>
      <c r="AO115" s="363">
        <f t="shared" ref="AO115:BF115" si="99">IF(AO$77&gt;0,AO$77*AO49,0)</f>
        <v>0</v>
      </c>
      <c r="AP115" s="363">
        <f t="shared" si="99"/>
        <v>0</v>
      </c>
      <c r="AQ115" s="363">
        <f t="shared" si="99"/>
        <v>0</v>
      </c>
      <c r="AR115" s="363">
        <f t="shared" si="99"/>
        <v>0</v>
      </c>
      <c r="AS115" s="363">
        <f t="shared" si="99"/>
        <v>0</v>
      </c>
      <c r="AT115" s="363">
        <f t="shared" si="99"/>
        <v>0</v>
      </c>
      <c r="AU115" s="363">
        <f t="shared" si="99"/>
        <v>0</v>
      </c>
      <c r="AV115" s="363">
        <f t="shared" si="99"/>
        <v>0</v>
      </c>
      <c r="AW115" s="363">
        <f t="shared" si="99"/>
        <v>0</v>
      </c>
      <c r="AX115" s="363">
        <f t="shared" si="99"/>
        <v>0</v>
      </c>
      <c r="AY115" s="363">
        <f t="shared" si="99"/>
        <v>0</v>
      </c>
      <c r="AZ115" s="363">
        <f t="shared" si="99"/>
        <v>0</v>
      </c>
      <c r="BA115" s="363">
        <f t="shared" si="99"/>
        <v>0</v>
      </c>
      <c r="BB115" s="363">
        <f t="shared" si="99"/>
        <v>0</v>
      </c>
      <c r="BC115" s="363">
        <f t="shared" si="99"/>
        <v>0</v>
      </c>
      <c r="BD115" s="363">
        <f t="shared" si="99"/>
        <v>0</v>
      </c>
      <c r="BE115" s="363">
        <f t="shared" si="99"/>
        <v>0</v>
      </c>
      <c r="BF115" s="363">
        <f t="shared" si="99"/>
        <v>0</v>
      </c>
      <c r="BG115" s="361"/>
    </row>
    <row r="116" spans="1:59" s="362" customFormat="1" ht="12.75" hidden="1" customHeight="1" x14ac:dyDescent="0.25">
      <c r="A116" s="855"/>
      <c r="B116" s="200" t="str">
        <f t="shared" si="95"/>
        <v>Department 3 Name</v>
      </c>
      <c r="C116" s="201"/>
      <c r="D116" s="201"/>
      <c r="E116" s="201"/>
      <c r="F116" s="202"/>
      <c r="G116" s="305">
        <v>95</v>
      </c>
      <c r="H116" s="353" t="s">
        <v>27</v>
      </c>
      <c r="I116" s="363">
        <f t="shared" ref="I116:AN116" si="100">IF(I$77&gt;0,I$77*I50,0)</f>
        <v>0</v>
      </c>
      <c r="J116" s="363">
        <f t="shared" si="100"/>
        <v>0</v>
      </c>
      <c r="K116" s="363">
        <f t="shared" si="100"/>
        <v>0</v>
      </c>
      <c r="L116" s="363">
        <f t="shared" si="100"/>
        <v>0</v>
      </c>
      <c r="M116" s="363">
        <f t="shared" si="100"/>
        <v>0</v>
      </c>
      <c r="N116" s="363">
        <f t="shared" si="100"/>
        <v>0</v>
      </c>
      <c r="O116" s="363">
        <f t="shared" si="100"/>
        <v>0</v>
      </c>
      <c r="P116" s="363">
        <f t="shared" si="100"/>
        <v>0</v>
      </c>
      <c r="Q116" s="363">
        <f t="shared" si="100"/>
        <v>0</v>
      </c>
      <c r="R116" s="363">
        <f t="shared" si="100"/>
        <v>0</v>
      </c>
      <c r="S116" s="363">
        <f t="shared" si="100"/>
        <v>0</v>
      </c>
      <c r="T116" s="363">
        <f t="shared" si="100"/>
        <v>0</v>
      </c>
      <c r="U116" s="363">
        <f t="shared" si="100"/>
        <v>0</v>
      </c>
      <c r="V116" s="363">
        <f t="shared" si="100"/>
        <v>0</v>
      </c>
      <c r="W116" s="363">
        <f t="shared" si="100"/>
        <v>0</v>
      </c>
      <c r="X116" s="363">
        <f t="shared" si="100"/>
        <v>0</v>
      </c>
      <c r="Y116" s="363">
        <f t="shared" si="100"/>
        <v>0</v>
      </c>
      <c r="Z116" s="363">
        <f t="shared" si="100"/>
        <v>0</v>
      </c>
      <c r="AA116" s="363">
        <f t="shared" si="100"/>
        <v>0</v>
      </c>
      <c r="AB116" s="363">
        <f t="shared" si="100"/>
        <v>0</v>
      </c>
      <c r="AC116" s="363">
        <f t="shared" si="100"/>
        <v>0</v>
      </c>
      <c r="AD116" s="363">
        <f t="shared" si="100"/>
        <v>0</v>
      </c>
      <c r="AE116" s="363">
        <f t="shared" si="100"/>
        <v>0</v>
      </c>
      <c r="AF116" s="363">
        <f t="shared" si="100"/>
        <v>0</v>
      </c>
      <c r="AG116" s="363">
        <f t="shared" si="100"/>
        <v>0</v>
      </c>
      <c r="AH116" s="363">
        <f t="shared" si="100"/>
        <v>0</v>
      </c>
      <c r="AI116" s="363">
        <f t="shared" si="100"/>
        <v>0</v>
      </c>
      <c r="AJ116" s="363">
        <f t="shared" si="100"/>
        <v>0</v>
      </c>
      <c r="AK116" s="363">
        <f t="shared" si="100"/>
        <v>0</v>
      </c>
      <c r="AL116" s="363">
        <f t="shared" si="100"/>
        <v>0</v>
      </c>
      <c r="AM116" s="363">
        <f t="shared" si="100"/>
        <v>0</v>
      </c>
      <c r="AN116" s="363">
        <f t="shared" si="100"/>
        <v>0</v>
      </c>
      <c r="AO116" s="363">
        <f t="shared" ref="AO116:BF116" si="101">IF(AO$77&gt;0,AO$77*AO50,0)</f>
        <v>0</v>
      </c>
      <c r="AP116" s="363">
        <f t="shared" si="101"/>
        <v>0</v>
      </c>
      <c r="AQ116" s="363">
        <f t="shared" si="101"/>
        <v>0</v>
      </c>
      <c r="AR116" s="363">
        <f t="shared" si="101"/>
        <v>0</v>
      </c>
      <c r="AS116" s="363">
        <f t="shared" si="101"/>
        <v>0</v>
      </c>
      <c r="AT116" s="363">
        <f t="shared" si="101"/>
        <v>0</v>
      </c>
      <c r="AU116" s="363">
        <f t="shared" si="101"/>
        <v>0</v>
      </c>
      <c r="AV116" s="363">
        <f t="shared" si="101"/>
        <v>0</v>
      </c>
      <c r="AW116" s="363">
        <f t="shared" si="101"/>
        <v>0</v>
      </c>
      <c r="AX116" s="363">
        <f t="shared" si="101"/>
        <v>0</v>
      </c>
      <c r="AY116" s="363">
        <f t="shared" si="101"/>
        <v>0</v>
      </c>
      <c r="AZ116" s="363">
        <f t="shared" si="101"/>
        <v>0</v>
      </c>
      <c r="BA116" s="363">
        <f t="shared" si="101"/>
        <v>0</v>
      </c>
      <c r="BB116" s="363">
        <f t="shared" si="101"/>
        <v>0</v>
      </c>
      <c r="BC116" s="363">
        <f t="shared" si="101"/>
        <v>0</v>
      </c>
      <c r="BD116" s="363">
        <f t="shared" si="101"/>
        <v>0</v>
      </c>
      <c r="BE116" s="363">
        <f t="shared" si="101"/>
        <v>0</v>
      </c>
      <c r="BF116" s="363">
        <f t="shared" si="101"/>
        <v>0</v>
      </c>
      <c r="BG116" s="361"/>
    </row>
    <row r="117" spans="1:59" s="362" customFormat="1" ht="12.75" hidden="1" customHeight="1" x14ac:dyDescent="0.25">
      <c r="A117" s="855"/>
      <c r="B117" s="200" t="str">
        <f t="shared" si="95"/>
        <v>Department 4 Name</v>
      </c>
      <c r="C117" s="201"/>
      <c r="D117" s="201"/>
      <c r="E117" s="201"/>
      <c r="F117" s="202"/>
      <c r="G117" s="306">
        <v>96</v>
      </c>
      <c r="H117" s="353" t="s">
        <v>28</v>
      </c>
      <c r="I117" s="363">
        <f t="shared" ref="I117:AN117" si="102">IF(I$77&gt;0,I$77*I51,0)</f>
        <v>0</v>
      </c>
      <c r="J117" s="363">
        <f t="shared" si="102"/>
        <v>0</v>
      </c>
      <c r="K117" s="363">
        <f t="shared" si="102"/>
        <v>0</v>
      </c>
      <c r="L117" s="363">
        <f t="shared" si="102"/>
        <v>0</v>
      </c>
      <c r="M117" s="363">
        <f t="shared" si="102"/>
        <v>0</v>
      </c>
      <c r="N117" s="363">
        <f t="shared" si="102"/>
        <v>0</v>
      </c>
      <c r="O117" s="363">
        <f t="shared" si="102"/>
        <v>0</v>
      </c>
      <c r="P117" s="363">
        <f t="shared" si="102"/>
        <v>0</v>
      </c>
      <c r="Q117" s="363">
        <f t="shared" si="102"/>
        <v>0</v>
      </c>
      <c r="R117" s="363">
        <f t="shared" si="102"/>
        <v>0</v>
      </c>
      <c r="S117" s="363">
        <f t="shared" si="102"/>
        <v>0</v>
      </c>
      <c r="T117" s="363">
        <f t="shared" si="102"/>
        <v>0</v>
      </c>
      <c r="U117" s="363">
        <f t="shared" si="102"/>
        <v>0</v>
      </c>
      <c r="V117" s="363">
        <f t="shared" si="102"/>
        <v>0</v>
      </c>
      <c r="W117" s="363">
        <f t="shared" si="102"/>
        <v>0</v>
      </c>
      <c r="X117" s="363">
        <f t="shared" si="102"/>
        <v>0</v>
      </c>
      <c r="Y117" s="363">
        <f t="shared" si="102"/>
        <v>0</v>
      </c>
      <c r="Z117" s="363">
        <f t="shared" si="102"/>
        <v>0</v>
      </c>
      <c r="AA117" s="363">
        <f t="shared" si="102"/>
        <v>0</v>
      </c>
      <c r="AB117" s="363">
        <f t="shared" si="102"/>
        <v>0</v>
      </c>
      <c r="AC117" s="363">
        <f t="shared" si="102"/>
        <v>0</v>
      </c>
      <c r="AD117" s="363">
        <f t="shared" si="102"/>
        <v>0</v>
      </c>
      <c r="AE117" s="363">
        <f t="shared" si="102"/>
        <v>0</v>
      </c>
      <c r="AF117" s="363">
        <f t="shared" si="102"/>
        <v>0</v>
      </c>
      <c r="AG117" s="363">
        <f t="shared" si="102"/>
        <v>0</v>
      </c>
      <c r="AH117" s="363">
        <f t="shared" si="102"/>
        <v>0</v>
      </c>
      <c r="AI117" s="363">
        <f t="shared" si="102"/>
        <v>0</v>
      </c>
      <c r="AJ117" s="363">
        <f t="shared" si="102"/>
        <v>0</v>
      </c>
      <c r="AK117" s="363">
        <f t="shared" si="102"/>
        <v>0</v>
      </c>
      <c r="AL117" s="363">
        <f t="shared" si="102"/>
        <v>0</v>
      </c>
      <c r="AM117" s="363">
        <f t="shared" si="102"/>
        <v>0</v>
      </c>
      <c r="AN117" s="363">
        <f t="shared" si="102"/>
        <v>0</v>
      </c>
      <c r="AO117" s="363">
        <f t="shared" ref="AO117:BF117" si="103">IF(AO$77&gt;0,AO$77*AO51,0)</f>
        <v>0</v>
      </c>
      <c r="AP117" s="363">
        <f t="shared" si="103"/>
        <v>0</v>
      </c>
      <c r="AQ117" s="363">
        <f t="shared" si="103"/>
        <v>0</v>
      </c>
      <c r="AR117" s="363">
        <f t="shared" si="103"/>
        <v>0</v>
      </c>
      <c r="AS117" s="363">
        <f t="shared" si="103"/>
        <v>0</v>
      </c>
      <c r="AT117" s="363">
        <f t="shared" si="103"/>
        <v>0</v>
      </c>
      <c r="AU117" s="363">
        <f t="shared" si="103"/>
        <v>0</v>
      </c>
      <c r="AV117" s="363">
        <f t="shared" si="103"/>
        <v>0</v>
      </c>
      <c r="AW117" s="363">
        <f t="shared" si="103"/>
        <v>0</v>
      </c>
      <c r="AX117" s="363">
        <f t="shared" si="103"/>
        <v>0</v>
      </c>
      <c r="AY117" s="363">
        <f t="shared" si="103"/>
        <v>0</v>
      </c>
      <c r="AZ117" s="363">
        <f t="shared" si="103"/>
        <v>0</v>
      </c>
      <c r="BA117" s="363">
        <f t="shared" si="103"/>
        <v>0</v>
      </c>
      <c r="BB117" s="363">
        <f t="shared" si="103"/>
        <v>0</v>
      </c>
      <c r="BC117" s="363">
        <f t="shared" si="103"/>
        <v>0</v>
      </c>
      <c r="BD117" s="363">
        <f t="shared" si="103"/>
        <v>0</v>
      </c>
      <c r="BE117" s="363">
        <f t="shared" si="103"/>
        <v>0</v>
      </c>
      <c r="BF117" s="363">
        <f t="shared" si="103"/>
        <v>0</v>
      </c>
      <c r="BG117" s="361"/>
    </row>
    <row r="118" spans="1:59" s="362" customFormat="1" ht="12.75" hidden="1" customHeight="1" x14ac:dyDescent="0.25">
      <c r="A118" s="855"/>
      <c r="B118" s="200" t="str">
        <f t="shared" si="95"/>
        <v>Department 5 Name</v>
      </c>
      <c r="C118" s="201"/>
      <c r="D118" s="201"/>
      <c r="E118" s="201"/>
      <c r="F118" s="202"/>
      <c r="G118" s="305">
        <v>97</v>
      </c>
      <c r="H118" s="353" t="s">
        <v>29</v>
      </c>
      <c r="I118" s="363">
        <f t="shared" ref="I118:AN118" si="104">IF(I$77&gt;0,I$77*I52,0)</f>
        <v>0</v>
      </c>
      <c r="J118" s="363">
        <f t="shared" si="104"/>
        <v>0</v>
      </c>
      <c r="K118" s="363">
        <f t="shared" si="104"/>
        <v>0</v>
      </c>
      <c r="L118" s="363">
        <f t="shared" si="104"/>
        <v>0</v>
      </c>
      <c r="M118" s="363">
        <f t="shared" si="104"/>
        <v>0</v>
      </c>
      <c r="N118" s="363">
        <f t="shared" si="104"/>
        <v>0</v>
      </c>
      <c r="O118" s="363">
        <f t="shared" si="104"/>
        <v>0</v>
      </c>
      <c r="P118" s="363">
        <f t="shared" si="104"/>
        <v>0</v>
      </c>
      <c r="Q118" s="363">
        <f t="shared" si="104"/>
        <v>0</v>
      </c>
      <c r="R118" s="363">
        <f t="shared" si="104"/>
        <v>0</v>
      </c>
      <c r="S118" s="363">
        <f t="shared" si="104"/>
        <v>0</v>
      </c>
      <c r="T118" s="363">
        <f t="shared" si="104"/>
        <v>0</v>
      </c>
      <c r="U118" s="363">
        <f t="shared" si="104"/>
        <v>0</v>
      </c>
      <c r="V118" s="363">
        <f t="shared" si="104"/>
        <v>0</v>
      </c>
      <c r="W118" s="363">
        <f t="shared" si="104"/>
        <v>0</v>
      </c>
      <c r="X118" s="363">
        <f t="shared" si="104"/>
        <v>0</v>
      </c>
      <c r="Y118" s="363">
        <f t="shared" si="104"/>
        <v>0</v>
      </c>
      <c r="Z118" s="363">
        <f t="shared" si="104"/>
        <v>0</v>
      </c>
      <c r="AA118" s="363">
        <f t="shared" si="104"/>
        <v>0</v>
      </c>
      <c r="AB118" s="363">
        <f t="shared" si="104"/>
        <v>0</v>
      </c>
      <c r="AC118" s="363">
        <f t="shared" si="104"/>
        <v>0</v>
      </c>
      <c r="AD118" s="363">
        <f t="shared" si="104"/>
        <v>0</v>
      </c>
      <c r="AE118" s="363">
        <f t="shared" si="104"/>
        <v>0</v>
      </c>
      <c r="AF118" s="363">
        <f t="shared" si="104"/>
        <v>0</v>
      </c>
      <c r="AG118" s="363">
        <f t="shared" si="104"/>
        <v>0</v>
      </c>
      <c r="AH118" s="363">
        <f t="shared" si="104"/>
        <v>0</v>
      </c>
      <c r="AI118" s="363">
        <f t="shared" si="104"/>
        <v>0</v>
      </c>
      <c r="AJ118" s="363">
        <f t="shared" si="104"/>
        <v>0</v>
      </c>
      <c r="AK118" s="363">
        <f t="shared" si="104"/>
        <v>0</v>
      </c>
      <c r="AL118" s="363">
        <f t="shared" si="104"/>
        <v>0</v>
      </c>
      <c r="AM118" s="363">
        <f t="shared" si="104"/>
        <v>0</v>
      </c>
      <c r="AN118" s="363">
        <f t="shared" si="104"/>
        <v>0</v>
      </c>
      <c r="AO118" s="363">
        <f t="shared" ref="AO118:BF118" si="105">IF(AO$77&gt;0,AO$77*AO52,0)</f>
        <v>0</v>
      </c>
      <c r="AP118" s="363">
        <f t="shared" si="105"/>
        <v>0</v>
      </c>
      <c r="AQ118" s="363">
        <f t="shared" si="105"/>
        <v>0</v>
      </c>
      <c r="AR118" s="363">
        <f t="shared" si="105"/>
        <v>0</v>
      </c>
      <c r="AS118" s="363">
        <f t="shared" si="105"/>
        <v>0</v>
      </c>
      <c r="AT118" s="363">
        <f t="shared" si="105"/>
        <v>0</v>
      </c>
      <c r="AU118" s="363">
        <f t="shared" si="105"/>
        <v>0</v>
      </c>
      <c r="AV118" s="363">
        <f t="shared" si="105"/>
        <v>0</v>
      </c>
      <c r="AW118" s="363">
        <f t="shared" si="105"/>
        <v>0</v>
      </c>
      <c r="AX118" s="363">
        <f t="shared" si="105"/>
        <v>0</v>
      </c>
      <c r="AY118" s="363">
        <f t="shared" si="105"/>
        <v>0</v>
      </c>
      <c r="AZ118" s="363">
        <f t="shared" si="105"/>
        <v>0</v>
      </c>
      <c r="BA118" s="363">
        <f t="shared" si="105"/>
        <v>0</v>
      </c>
      <c r="BB118" s="363">
        <f t="shared" si="105"/>
        <v>0</v>
      </c>
      <c r="BC118" s="363">
        <f t="shared" si="105"/>
        <v>0</v>
      </c>
      <c r="BD118" s="363">
        <f t="shared" si="105"/>
        <v>0</v>
      </c>
      <c r="BE118" s="363">
        <f t="shared" si="105"/>
        <v>0</v>
      </c>
      <c r="BF118" s="363">
        <f t="shared" si="105"/>
        <v>0</v>
      </c>
      <c r="BG118" s="361"/>
    </row>
    <row r="119" spans="1:59" s="362" customFormat="1" ht="12.75" hidden="1" customHeight="1" x14ac:dyDescent="0.25">
      <c r="A119" s="855"/>
      <c r="B119" s="200" t="str">
        <f t="shared" si="95"/>
        <v>Department 6 Name</v>
      </c>
      <c r="C119" s="201"/>
      <c r="D119" s="201"/>
      <c r="E119" s="201"/>
      <c r="F119" s="202"/>
      <c r="G119" s="306">
        <v>98</v>
      </c>
      <c r="H119" s="353" t="s">
        <v>30</v>
      </c>
      <c r="I119" s="363">
        <f t="shared" ref="I119:AN119" si="106">IF(I$77&gt;0,I$77*I53,0)</f>
        <v>0</v>
      </c>
      <c r="J119" s="363">
        <f t="shared" si="106"/>
        <v>0</v>
      </c>
      <c r="K119" s="363">
        <f t="shared" si="106"/>
        <v>0</v>
      </c>
      <c r="L119" s="363">
        <f t="shared" si="106"/>
        <v>0</v>
      </c>
      <c r="M119" s="363">
        <f t="shared" si="106"/>
        <v>0</v>
      </c>
      <c r="N119" s="363">
        <f t="shared" si="106"/>
        <v>0</v>
      </c>
      <c r="O119" s="363">
        <f t="shared" si="106"/>
        <v>0</v>
      </c>
      <c r="P119" s="363">
        <f t="shared" si="106"/>
        <v>0</v>
      </c>
      <c r="Q119" s="363">
        <f t="shared" si="106"/>
        <v>0</v>
      </c>
      <c r="R119" s="363">
        <f t="shared" si="106"/>
        <v>0</v>
      </c>
      <c r="S119" s="363">
        <f t="shared" si="106"/>
        <v>0</v>
      </c>
      <c r="T119" s="363">
        <f t="shared" si="106"/>
        <v>0</v>
      </c>
      <c r="U119" s="363">
        <f t="shared" si="106"/>
        <v>0</v>
      </c>
      <c r="V119" s="363">
        <f t="shared" si="106"/>
        <v>0</v>
      </c>
      <c r="W119" s="363">
        <f t="shared" si="106"/>
        <v>0</v>
      </c>
      <c r="X119" s="363">
        <f t="shared" si="106"/>
        <v>0</v>
      </c>
      <c r="Y119" s="363">
        <f t="shared" si="106"/>
        <v>0</v>
      </c>
      <c r="Z119" s="363">
        <f t="shared" si="106"/>
        <v>0</v>
      </c>
      <c r="AA119" s="363">
        <f t="shared" si="106"/>
        <v>0</v>
      </c>
      <c r="AB119" s="363">
        <f t="shared" si="106"/>
        <v>0</v>
      </c>
      <c r="AC119" s="363">
        <f t="shared" si="106"/>
        <v>0</v>
      </c>
      <c r="AD119" s="363">
        <f t="shared" si="106"/>
        <v>0</v>
      </c>
      <c r="AE119" s="363">
        <f t="shared" si="106"/>
        <v>0</v>
      </c>
      <c r="AF119" s="363">
        <f t="shared" si="106"/>
        <v>0</v>
      </c>
      <c r="AG119" s="363">
        <f t="shared" si="106"/>
        <v>0</v>
      </c>
      <c r="AH119" s="363">
        <f t="shared" si="106"/>
        <v>0</v>
      </c>
      <c r="AI119" s="363">
        <f t="shared" si="106"/>
        <v>0</v>
      </c>
      <c r="AJ119" s="363">
        <f t="shared" si="106"/>
        <v>0</v>
      </c>
      <c r="AK119" s="363">
        <f t="shared" si="106"/>
        <v>0</v>
      </c>
      <c r="AL119" s="363">
        <f t="shared" si="106"/>
        <v>0</v>
      </c>
      <c r="AM119" s="363">
        <f t="shared" si="106"/>
        <v>0</v>
      </c>
      <c r="AN119" s="363">
        <f t="shared" si="106"/>
        <v>0</v>
      </c>
      <c r="AO119" s="363">
        <f t="shared" ref="AO119:BF119" si="107">IF(AO$77&gt;0,AO$77*AO53,0)</f>
        <v>0</v>
      </c>
      <c r="AP119" s="363">
        <f t="shared" si="107"/>
        <v>0</v>
      </c>
      <c r="AQ119" s="363">
        <f t="shared" si="107"/>
        <v>0</v>
      </c>
      <c r="AR119" s="363">
        <f t="shared" si="107"/>
        <v>0</v>
      </c>
      <c r="AS119" s="363">
        <f t="shared" si="107"/>
        <v>0</v>
      </c>
      <c r="AT119" s="363">
        <f t="shared" si="107"/>
        <v>0</v>
      </c>
      <c r="AU119" s="363">
        <f t="shared" si="107"/>
        <v>0</v>
      </c>
      <c r="AV119" s="363">
        <f t="shared" si="107"/>
        <v>0</v>
      </c>
      <c r="AW119" s="363">
        <f t="shared" si="107"/>
        <v>0</v>
      </c>
      <c r="AX119" s="363">
        <f t="shared" si="107"/>
        <v>0</v>
      </c>
      <c r="AY119" s="363">
        <f t="shared" si="107"/>
        <v>0</v>
      </c>
      <c r="AZ119" s="363">
        <f t="shared" si="107"/>
        <v>0</v>
      </c>
      <c r="BA119" s="363">
        <f t="shared" si="107"/>
        <v>0</v>
      </c>
      <c r="BB119" s="363">
        <f t="shared" si="107"/>
        <v>0</v>
      </c>
      <c r="BC119" s="363">
        <f t="shared" si="107"/>
        <v>0</v>
      </c>
      <c r="BD119" s="363">
        <f t="shared" si="107"/>
        <v>0</v>
      </c>
      <c r="BE119" s="363">
        <f t="shared" si="107"/>
        <v>0</v>
      </c>
      <c r="BF119" s="363">
        <f t="shared" si="107"/>
        <v>0</v>
      </c>
      <c r="BG119" s="361"/>
    </row>
    <row r="120" spans="1:59" s="362" customFormat="1" ht="12.75" hidden="1" customHeight="1" x14ac:dyDescent="0.25">
      <c r="A120" s="855"/>
      <c r="B120" s="200" t="str">
        <f t="shared" si="95"/>
        <v>Department 7 Name</v>
      </c>
      <c r="C120" s="201"/>
      <c r="D120" s="201"/>
      <c r="E120" s="201"/>
      <c r="F120" s="202"/>
      <c r="G120" s="305">
        <v>99</v>
      </c>
      <c r="H120" s="353" t="s">
        <v>31</v>
      </c>
      <c r="I120" s="363">
        <f t="shared" ref="I120:AN120" si="108">IF(I$77&gt;0,I$77*I54,0)</f>
        <v>0</v>
      </c>
      <c r="J120" s="363">
        <f t="shared" si="108"/>
        <v>0</v>
      </c>
      <c r="K120" s="363">
        <f t="shared" si="108"/>
        <v>0</v>
      </c>
      <c r="L120" s="363">
        <f t="shared" si="108"/>
        <v>0</v>
      </c>
      <c r="M120" s="363">
        <f t="shared" si="108"/>
        <v>0</v>
      </c>
      <c r="N120" s="363">
        <f t="shared" si="108"/>
        <v>0</v>
      </c>
      <c r="O120" s="363">
        <f t="shared" si="108"/>
        <v>0</v>
      </c>
      <c r="P120" s="363">
        <f t="shared" si="108"/>
        <v>0</v>
      </c>
      <c r="Q120" s="363">
        <f t="shared" si="108"/>
        <v>0</v>
      </c>
      <c r="R120" s="363">
        <f t="shared" si="108"/>
        <v>0</v>
      </c>
      <c r="S120" s="363">
        <f t="shared" si="108"/>
        <v>0</v>
      </c>
      <c r="T120" s="363">
        <f t="shared" si="108"/>
        <v>0</v>
      </c>
      <c r="U120" s="363">
        <f t="shared" si="108"/>
        <v>0</v>
      </c>
      <c r="V120" s="363">
        <f t="shared" si="108"/>
        <v>0</v>
      </c>
      <c r="W120" s="363">
        <f t="shared" si="108"/>
        <v>0</v>
      </c>
      <c r="X120" s="363">
        <f t="shared" si="108"/>
        <v>0</v>
      </c>
      <c r="Y120" s="363">
        <f t="shared" si="108"/>
        <v>0</v>
      </c>
      <c r="Z120" s="363">
        <f t="shared" si="108"/>
        <v>0</v>
      </c>
      <c r="AA120" s="363">
        <f t="shared" si="108"/>
        <v>0</v>
      </c>
      <c r="AB120" s="363">
        <f t="shared" si="108"/>
        <v>0</v>
      </c>
      <c r="AC120" s="363">
        <f t="shared" si="108"/>
        <v>0</v>
      </c>
      <c r="AD120" s="363">
        <f t="shared" si="108"/>
        <v>0</v>
      </c>
      <c r="AE120" s="363">
        <f t="shared" si="108"/>
        <v>0</v>
      </c>
      <c r="AF120" s="363">
        <f t="shared" si="108"/>
        <v>0</v>
      </c>
      <c r="AG120" s="363">
        <f t="shared" si="108"/>
        <v>0</v>
      </c>
      <c r="AH120" s="363">
        <f t="shared" si="108"/>
        <v>0</v>
      </c>
      <c r="AI120" s="363">
        <f t="shared" si="108"/>
        <v>0</v>
      </c>
      <c r="AJ120" s="363">
        <f t="shared" si="108"/>
        <v>0</v>
      </c>
      <c r="AK120" s="363">
        <f t="shared" si="108"/>
        <v>0</v>
      </c>
      <c r="AL120" s="363">
        <f t="shared" si="108"/>
        <v>0</v>
      </c>
      <c r="AM120" s="363">
        <f t="shared" si="108"/>
        <v>0</v>
      </c>
      <c r="AN120" s="363">
        <f t="shared" si="108"/>
        <v>0</v>
      </c>
      <c r="AO120" s="363">
        <f t="shared" ref="AO120:BF120" si="109">IF(AO$77&gt;0,AO$77*AO54,0)</f>
        <v>0</v>
      </c>
      <c r="AP120" s="363">
        <f t="shared" si="109"/>
        <v>0</v>
      </c>
      <c r="AQ120" s="363">
        <f t="shared" si="109"/>
        <v>0</v>
      </c>
      <c r="AR120" s="363">
        <f t="shared" si="109"/>
        <v>0</v>
      </c>
      <c r="AS120" s="363">
        <f t="shared" si="109"/>
        <v>0</v>
      </c>
      <c r="AT120" s="363">
        <f t="shared" si="109"/>
        <v>0</v>
      </c>
      <c r="AU120" s="363">
        <f t="shared" si="109"/>
        <v>0</v>
      </c>
      <c r="AV120" s="363">
        <f t="shared" si="109"/>
        <v>0</v>
      </c>
      <c r="AW120" s="363">
        <f t="shared" si="109"/>
        <v>0</v>
      </c>
      <c r="AX120" s="363">
        <f t="shared" si="109"/>
        <v>0</v>
      </c>
      <c r="AY120" s="363">
        <f t="shared" si="109"/>
        <v>0</v>
      </c>
      <c r="AZ120" s="363">
        <f t="shared" si="109"/>
        <v>0</v>
      </c>
      <c r="BA120" s="363">
        <f t="shared" si="109"/>
        <v>0</v>
      </c>
      <c r="BB120" s="363">
        <f t="shared" si="109"/>
        <v>0</v>
      </c>
      <c r="BC120" s="363">
        <f t="shared" si="109"/>
        <v>0</v>
      </c>
      <c r="BD120" s="363">
        <f t="shared" si="109"/>
        <v>0</v>
      </c>
      <c r="BE120" s="363">
        <f t="shared" si="109"/>
        <v>0</v>
      </c>
      <c r="BF120" s="363">
        <f t="shared" si="109"/>
        <v>0</v>
      </c>
      <c r="BG120" s="361"/>
    </row>
    <row r="121" spans="1:59" s="362" customFormat="1" ht="12.75" hidden="1" customHeight="1" x14ac:dyDescent="0.25">
      <c r="A121" s="855"/>
      <c r="B121" s="200" t="str">
        <f t="shared" si="95"/>
        <v>Department 8 Name</v>
      </c>
      <c r="C121" s="201"/>
      <c r="D121" s="201"/>
      <c r="E121" s="201"/>
      <c r="F121" s="202"/>
      <c r="G121" s="306">
        <v>100</v>
      </c>
      <c r="H121" s="353" t="s">
        <v>32</v>
      </c>
      <c r="I121" s="363">
        <f t="shared" ref="I121:AN121" si="110">IF(I$77&gt;0,I$77*I55,0)</f>
        <v>0</v>
      </c>
      <c r="J121" s="363">
        <f t="shared" si="110"/>
        <v>0</v>
      </c>
      <c r="K121" s="363">
        <f t="shared" si="110"/>
        <v>0</v>
      </c>
      <c r="L121" s="363">
        <f t="shared" si="110"/>
        <v>0</v>
      </c>
      <c r="M121" s="363">
        <f t="shared" si="110"/>
        <v>0</v>
      </c>
      <c r="N121" s="363">
        <f t="shared" si="110"/>
        <v>0</v>
      </c>
      <c r="O121" s="363">
        <f t="shared" si="110"/>
        <v>0</v>
      </c>
      <c r="P121" s="363">
        <f t="shared" si="110"/>
        <v>0</v>
      </c>
      <c r="Q121" s="363">
        <f t="shared" si="110"/>
        <v>0</v>
      </c>
      <c r="R121" s="363">
        <f t="shared" si="110"/>
        <v>0</v>
      </c>
      <c r="S121" s="363">
        <f t="shared" si="110"/>
        <v>0</v>
      </c>
      <c r="T121" s="363">
        <f t="shared" si="110"/>
        <v>0</v>
      </c>
      <c r="U121" s="363">
        <f t="shared" si="110"/>
        <v>0</v>
      </c>
      <c r="V121" s="363">
        <f t="shared" si="110"/>
        <v>0</v>
      </c>
      <c r="W121" s="363">
        <f t="shared" si="110"/>
        <v>0</v>
      </c>
      <c r="X121" s="363">
        <f t="shared" si="110"/>
        <v>0</v>
      </c>
      <c r="Y121" s="363">
        <f t="shared" si="110"/>
        <v>0</v>
      </c>
      <c r="Z121" s="363">
        <f t="shared" si="110"/>
        <v>0</v>
      </c>
      <c r="AA121" s="363">
        <f t="shared" si="110"/>
        <v>0</v>
      </c>
      <c r="AB121" s="363">
        <f t="shared" si="110"/>
        <v>0</v>
      </c>
      <c r="AC121" s="363">
        <f t="shared" si="110"/>
        <v>0</v>
      </c>
      <c r="AD121" s="363">
        <f t="shared" si="110"/>
        <v>0</v>
      </c>
      <c r="AE121" s="363">
        <f t="shared" si="110"/>
        <v>0</v>
      </c>
      <c r="AF121" s="363">
        <f t="shared" si="110"/>
        <v>0</v>
      </c>
      <c r="AG121" s="363">
        <f t="shared" si="110"/>
        <v>0</v>
      </c>
      <c r="AH121" s="363">
        <f t="shared" si="110"/>
        <v>0</v>
      </c>
      <c r="AI121" s="363">
        <f t="shared" si="110"/>
        <v>0</v>
      </c>
      <c r="AJ121" s="363">
        <f t="shared" si="110"/>
        <v>0</v>
      </c>
      <c r="AK121" s="363">
        <f t="shared" si="110"/>
        <v>0</v>
      </c>
      <c r="AL121" s="363">
        <f t="shared" si="110"/>
        <v>0</v>
      </c>
      <c r="AM121" s="363">
        <f t="shared" si="110"/>
        <v>0</v>
      </c>
      <c r="AN121" s="363">
        <f t="shared" si="110"/>
        <v>0</v>
      </c>
      <c r="AO121" s="363">
        <f t="shared" ref="AO121:BF121" si="111">IF(AO$77&gt;0,AO$77*AO55,0)</f>
        <v>0</v>
      </c>
      <c r="AP121" s="363">
        <f t="shared" si="111"/>
        <v>0</v>
      </c>
      <c r="AQ121" s="363">
        <f t="shared" si="111"/>
        <v>0</v>
      </c>
      <c r="AR121" s="363">
        <f t="shared" si="111"/>
        <v>0</v>
      </c>
      <c r="AS121" s="363">
        <f t="shared" si="111"/>
        <v>0</v>
      </c>
      <c r="AT121" s="363">
        <f t="shared" si="111"/>
        <v>0</v>
      </c>
      <c r="AU121" s="363">
        <f t="shared" si="111"/>
        <v>0</v>
      </c>
      <c r="AV121" s="363">
        <f t="shared" si="111"/>
        <v>0</v>
      </c>
      <c r="AW121" s="363">
        <f t="shared" si="111"/>
        <v>0</v>
      </c>
      <c r="AX121" s="363">
        <f t="shared" si="111"/>
        <v>0</v>
      </c>
      <c r="AY121" s="363">
        <f t="shared" si="111"/>
        <v>0</v>
      </c>
      <c r="AZ121" s="363">
        <f t="shared" si="111"/>
        <v>0</v>
      </c>
      <c r="BA121" s="363">
        <f t="shared" si="111"/>
        <v>0</v>
      </c>
      <c r="BB121" s="363">
        <f t="shared" si="111"/>
        <v>0</v>
      </c>
      <c r="BC121" s="363">
        <f t="shared" si="111"/>
        <v>0</v>
      </c>
      <c r="BD121" s="363">
        <f t="shared" si="111"/>
        <v>0</v>
      </c>
      <c r="BE121" s="363">
        <f t="shared" si="111"/>
        <v>0</v>
      </c>
      <c r="BF121" s="363">
        <f t="shared" si="111"/>
        <v>0</v>
      </c>
      <c r="BG121" s="361"/>
    </row>
    <row r="122" spans="1:59" s="362" customFormat="1" ht="12.75" hidden="1" customHeight="1" x14ac:dyDescent="0.25">
      <c r="A122" s="855"/>
      <c r="B122" s="200" t="str">
        <f t="shared" si="95"/>
        <v>Department 9 Name</v>
      </c>
      <c r="C122" s="201"/>
      <c r="D122" s="201"/>
      <c r="E122" s="201"/>
      <c r="F122" s="202"/>
      <c r="G122" s="305">
        <v>101</v>
      </c>
      <c r="H122" s="353" t="s">
        <v>33</v>
      </c>
      <c r="I122" s="363">
        <f t="shared" ref="I122:AN122" si="112">IF(I$77&gt;0,I$77*I56,0)</f>
        <v>0</v>
      </c>
      <c r="J122" s="363">
        <f t="shared" si="112"/>
        <v>0</v>
      </c>
      <c r="K122" s="363">
        <f t="shared" si="112"/>
        <v>0</v>
      </c>
      <c r="L122" s="363">
        <f t="shared" si="112"/>
        <v>0</v>
      </c>
      <c r="M122" s="363">
        <f t="shared" si="112"/>
        <v>0</v>
      </c>
      <c r="N122" s="363">
        <f t="shared" si="112"/>
        <v>0</v>
      </c>
      <c r="O122" s="363">
        <f t="shared" si="112"/>
        <v>0</v>
      </c>
      <c r="P122" s="363">
        <f t="shared" si="112"/>
        <v>0</v>
      </c>
      <c r="Q122" s="363">
        <f t="shared" si="112"/>
        <v>0</v>
      </c>
      <c r="R122" s="363">
        <f t="shared" si="112"/>
        <v>0</v>
      </c>
      <c r="S122" s="363">
        <f t="shared" si="112"/>
        <v>0</v>
      </c>
      <c r="T122" s="363">
        <f t="shared" si="112"/>
        <v>0</v>
      </c>
      <c r="U122" s="363">
        <f t="shared" si="112"/>
        <v>0</v>
      </c>
      <c r="V122" s="363">
        <f t="shared" si="112"/>
        <v>0</v>
      </c>
      <c r="W122" s="363">
        <f t="shared" si="112"/>
        <v>0</v>
      </c>
      <c r="X122" s="363">
        <f t="shared" si="112"/>
        <v>0</v>
      </c>
      <c r="Y122" s="363">
        <f t="shared" si="112"/>
        <v>0</v>
      </c>
      <c r="Z122" s="363">
        <f t="shared" si="112"/>
        <v>0</v>
      </c>
      <c r="AA122" s="363">
        <f t="shared" si="112"/>
        <v>0</v>
      </c>
      <c r="AB122" s="363">
        <f t="shared" si="112"/>
        <v>0</v>
      </c>
      <c r="AC122" s="363">
        <f t="shared" si="112"/>
        <v>0</v>
      </c>
      <c r="AD122" s="363">
        <f t="shared" si="112"/>
        <v>0</v>
      </c>
      <c r="AE122" s="363">
        <f t="shared" si="112"/>
        <v>0</v>
      </c>
      <c r="AF122" s="363">
        <f t="shared" si="112"/>
        <v>0</v>
      </c>
      <c r="AG122" s="363">
        <f t="shared" si="112"/>
        <v>0</v>
      </c>
      <c r="AH122" s="363">
        <f t="shared" si="112"/>
        <v>0</v>
      </c>
      <c r="AI122" s="363">
        <f t="shared" si="112"/>
        <v>0</v>
      </c>
      <c r="AJ122" s="363">
        <f t="shared" si="112"/>
        <v>0</v>
      </c>
      <c r="AK122" s="363">
        <f t="shared" si="112"/>
        <v>0</v>
      </c>
      <c r="AL122" s="363">
        <f t="shared" si="112"/>
        <v>0</v>
      </c>
      <c r="AM122" s="363">
        <f t="shared" si="112"/>
        <v>0</v>
      </c>
      <c r="AN122" s="363">
        <f t="shared" si="112"/>
        <v>0</v>
      </c>
      <c r="AO122" s="363">
        <f t="shared" ref="AO122:BF122" si="113">IF(AO$77&gt;0,AO$77*AO56,0)</f>
        <v>0</v>
      </c>
      <c r="AP122" s="363">
        <f t="shared" si="113"/>
        <v>0</v>
      </c>
      <c r="AQ122" s="363">
        <f t="shared" si="113"/>
        <v>0</v>
      </c>
      <c r="AR122" s="363">
        <f t="shared" si="113"/>
        <v>0</v>
      </c>
      <c r="AS122" s="363">
        <f t="shared" si="113"/>
        <v>0</v>
      </c>
      <c r="AT122" s="363">
        <f t="shared" si="113"/>
        <v>0</v>
      </c>
      <c r="AU122" s="363">
        <f t="shared" si="113"/>
        <v>0</v>
      </c>
      <c r="AV122" s="363">
        <f t="shared" si="113"/>
        <v>0</v>
      </c>
      <c r="AW122" s="363">
        <f t="shared" si="113"/>
        <v>0</v>
      </c>
      <c r="AX122" s="363">
        <f t="shared" si="113"/>
        <v>0</v>
      </c>
      <c r="AY122" s="363">
        <f t="shared" si="113"/>
        <v>0</v>
      </c>
      <c r="AZ122" s="363">
        <f t="shared" si="113"/>
        <v>0</v>
      </c>
      <c r="BA122" s="363">
        <f t="shared" si="113"/>
        <v>0</v>
      </c>
      <c r="BB122" s="363">
        <f t="shared" si="113"/>
        <v>0</v>
      </c>
      <c r="BC122" s="363">
        <f t="shared" si="113"/>
        <v>0</v>
      </c>
      <c r="BD122" s="363">
        <f t="shared" si="113"/>
        <v>0</v>
      </c>
      <c r="BE122" s="363">
        <f t="shared" si="113"/>
        <v>0</v>
      </c>
      <c r="BF122" s="363">
        <f t="shared" si="113"/>
        <v>0</v>
      </c>
      <c r="BG122" s="361"/>
    </row>
    <row r="123" spans="1:59" s="362" customFormat="1" ht="12.75" hidden="1" customHeight="1" x14ac:dyDescent="0.25">
      <c r="A123" s="855"/>
      <c r="B123" s="200" t="str">
        <f t="shared" si="95"/>
        <v>Department 10 Name</v>
      </c>
      <c r="C123" s="201"/>
      <c r="D123" s="201"/>
      <c r="E123" s="201"/>
      <c r="F123" s="202"/>
      <c r="G123" s="306">
        <v>102</v>
      </c>
      <c r="H123" s="353" t="s">
        <v>34</v>
      </c>
      <c r="I123" s="363">
        <f t="shared" ref="I123:AN123" si="114">IF(I$77&gt;0,I$77*I57,0)</f>
        <v>0</v>
      </c>
      <c r="J123" s="363">
        <f t="shared" si="114"/>
        <v>0</v>
      </c>
      <c r="K123" s="363">
        <f t="shared" si="114"/>
        <v>0</v>
      </c>
      <c r="L123" s="363">
        <f t="shared" si="114"/>
        <v>0</v>
      </c>
      <c r="M123" s="363">
        <f t="shared" si="114"/>
        <v>0</v>
      </c>
      <c r="N123" s="363">
        <f t="shared" si="114"/>
        <v>0</v>
      </c>
      <c r="O123" s="363">
        <f t="shared" si="114"/>
        <v>0</v>
      </c>
      <c r="P123" s="363">
        <f t="shared" si="114"/>
        <v>0</v>
      </c>
      <c r="Q123" s="363">
        <f t="shared" si="114"/>
        <v>0</v>
      </c>
      <c r="R123" s="363">
        <f t="shared" si="114"/>
        <v>0</v>
      </c>
      <c r="S123" s="363">
        <f t="shared" si="114"/>
        <v>0</v>
      </c>
      <c r="T123" s="363">
        <f t="shared" si="114"/>
        <v>0</v>
      </c>
      <c r="U123" s="363">
        <f t="shared" si="114"/>
        <v>0</v>
      </c>
      <c r="V123" s="363">
        <f t="shared" si="114"/>
        <v>0</v>
      </c>
      <c r="W123" s="363">
        <f t="shared" si="114"/>
        <v>0</v>
      </c>
      <c r="X123" s="363">
        <f t="shared" si="114"/>
        <v>0</v>
      </c>
      <c r="Y123" s="363">
        <f t="shared" si="114"/>
        <v>0</v>
      </c>
      <c r="Z123" s="363">
        <f t="shared" si="114"/>
        <v>0</v>
      </c>
      <c r="AA123" s="363">
        <f t="shared" si="114"/>
        <v>0</v>
      </c>
      <c r="AB123" s="363">
        <f t="shared" si="114"/>
        <v>0</v>
      </c>
      <c r="AC123" s="363">
        <f t="shared" si="114"/>
        <v>0</v>
      </c>
      <c r="AD123" s="363">
        <f t="shared" si="114"/>
        <v>0</v>
      </c>
      <c r="AE123" s="363">
        <f t="shared" si="114"/>
        <v>0</v>
      </c>
      <c r="AF123" s="363">
        <f t="shared" si="114"/>
        <v>0</v>
      </c>
      <c r="AG123" s="363">
        <f t="shared" si="114"/>
        <v>0</v>
      </c>
      <c r="AH123" s="363">
        <f t="shared" si="114"/>
        <v>0</v>
      </c>
      <c r="AI123" s="363">
        <f t="shared" si="114"/>
        <v>0</v>
      </c>
      <c r="AJ123" s="363">
        <f t="shared" si="114"/>
        <v>0</v>
      </c>
      <c r="AK123" s="363">
        <f t="shared" si="114"/>
        <v>0</v>
      </c>
      <c r="AL123" s="363">
        <f t="shared" si="114"/>
        <v>0</v>
      </c>
      <c r="AM123" s="363">
        <f t="shared" si="114"/>
        <v>0</v>
      </c>
      <c r="AN123" s="363">
        <f t="shared" si="114"/>
        <v>0</v>
      </c>
      <c r="AO123" s="363">
        <f t="shared" ref="AO123:BF123" si="115">IF(AO$77&gt;0,AO$77*AO57,0)</f>
        <v>0</v>
      </c>
      <c r="AP123" s="363">
        <f t="shared" si="115"/>
        <v>0</v>
      </c>
      <c r="AQ123" s="363">
        <f t="shared" si="115"/>
        <v>0</v>
      </c>
      <c r="AR123" s="363">
        <f t="shared" si="115"/>
        <v>0</v>
      </c>
      <c r="AS123" s="363">
        <f t="shared" si="115"/>
        <v>0</v>
      </c>
      <c r="AT123" s="363">
        <f t="shared" si="115"/>
        <v>0</v>
      </c>
      <c r="AU123" s="363">
        <f t="shared" si="115"/>
        <v>0</v>
      </c>
      <c r="AV123" s="363">
        <f t="shared" si="115"/>
        <v>0</v>
      </c>
      <c r="AW123" s="363">
        <f t="shared" si="115"/>
        <v>0</v>
      </c>
      <c r="AX123" s="363">
        <f t="shared" si="115"/>
        <v>0</v>
      </c>
      <c r="AY123" s="363">
        <f t="shared" si="115"/>
        <v>0</v>
      </c>
      <c r="AZ123" s="363">
        <f t="shared" si="115"/>
        <v>0</v>
      </c>
      <c r="BA123" s="363">
        <f t="shared" si="115"/>
        <v>0</v>
      </c>
      <c r="BB123" s="363">
        <f t="shared" si="115"/>
        <v>0</v>
      </c>
      <c r="BC123" s="363">
        <f t="shared" si="115"/>
        <v>0</v>
      </c>
      <c r="BD123" s="363">
        <f t="shared" si="115"/>
        <v>0</v>
      </c>
      <c r="BE123" s="363">
        <f t="shared" si="115"/>
        <v>0</v>
      </c>
      <c r="BF123" s="363">
        <f t="shared" si="115"/>
        <v>0</v>
      </c>
      <c r="BG123" s="361"/>
    </row>
    <row r="124" spans="1:59" s="362" customFormat="1" ht="12.75" hidden="1" customHeight="1" x14ac:dyDescent="0.25">
      <c r="A124" s="856"/>
      <c r="B124" s="204" t="str">
        <f>D47</f>
        <v>Field Non-Billable Time*</v>
      </c>
      <c r="C124" s="205"/>
      <c r="D124" s="205"/>
      <c r="E124" s="205"/>
      <c r="F124" s="206"/>
      <c r="G124" s="305">
        <v>103</v>
      </c>
      <c r="H124" s="350" t="s">
        <v>35</v>
      </c>
      <c r="I124" s="363">
        <f t="shared" ref="I124:AN124" si="116">IF(I$77&gt;0,I$77*I47,0)</f>
        <v>0</v>
      </c>
      <c r="J124" s="363">
        <f t="shared" si="116"/>
        <v>0</v>
      </c>
      <c r="K124" s="363">
        <f t="shared" si="116"/>
        <v>0</v>
      </c>
      <c r="L124" s="363">
        <f t="shared" si="116"/>
        <v>0</v>
      </c>
      <c r="M124" s="363">
        <f t="shared" si="116"/>
        <v>0</v>
      </c>
      <c r="N124" s="363">
        <f t="shared" si="116"/>
        <v>0</v>
      </c>
      <c r="O124" s="363">
        <f t="shared" si="116"/>
        <v>0</v>
      </c>
      <c r="P124" s="363">
        <f t="shared" si="116"/>
        <v>0</v>
      </c>
      <c r="Q124" s="363">
        <f t="shared" si="116"/>
        <v>0</v>
      </c>
      <c r="R124" s="363">
        <f t="shared" si="116"/>
        <v>0</v>
      </c>
      <c r="S124" s="363">
        <f t="shared" si="116"/>
        <v>0</v>
      </c>
      <c r="T124" s="363">
        <f t="shared" si="116"/>
        <v>0</v>
      </c>
      <c r="U124" s="363">
        <f t="shared" si="116"/>
        <v>0</v>
      </c>
      <c r="V124" s="363">
        <f t="shared" si="116"/>
        <v>0</v>
      </c>
      <c r="W124" s="363">
        <f t="shared" si="116"/>
        <v>0</v>
      </c>
      <c r="X124" s="363">
        <f t="shared" si="116"/>
        <v>0</v>
      </c>
      <c r="Y124" s="363">
        <f t="shared" si="116"/>
        <v>0</v>
      </c>
      <c r="Z124" s="363">
        <f t="shared" si="116"/>
        <v>0</v>
      </c>
      <c r="AA124" s="363">
        <f t="shared" si="116"/>
        <v>0</v>
      </c>
      <c r="AB124" s="363">
        <f t="shared" si="116"/>
        <v>0</v>
      </c>
      <c r="AC124" s="363">
        <f t="shared" si="116"/>
        <v>0</v>
      </c>
      <c r="AD124" s="363">
        <f t="shared" si="116"/>
        <v>0</v>
      </c>
      <c r="AE124" s="363">
        <f t="shared" si="116"/>
        <v>0</v>
      </c>
      <c r="AF124" s="363">
        <f t="shared" si="116"/>
        <v>0</v>
      </c>
      <c r="AG124" s="363">
        <f t="shared" si="116"/>
        <v>0</v>
      </c>
      <c r="AH124" s="363">
        <f t="shared" si="116"/>
        <v>0</v>
      </c>
      <c r="AI124" s="363">
        <f t="shared" si="116"/>
        <v>0</v>
      </c>
      <c r="AJ124" s="363">
        <f t="shared" si="116"/>
        <v>0</v>
      </c>
      <c r="AK124" s="363">
        <f t="shared" si="116"/>
        <v>0</v>
      </c>
      <c r="AL124" s="363">
        <f t="shared" si="116"/>
        <v>0</v>
      </c>
      <c r="AM124" s="363">
        <f t="shared" si="116"/>
        <v>0</v>
      </c>
      <c r="AN124" s="363">
        <f t="shared" si="116"/>
        <v>0</v>
      </c>
      <c r="AO124" s="363">
        <f t="shared" ref="AO124:BF124" si="117">IF(AO$77&gt;0,AO$77*AO47,0)</f>
        <v>0</v>
      </c>
      <c r="AP124" s="363">
        <f t="shared" si="117"/>
        <v>0</v>
      </c>
      <c r="AQ124" s="363">
        <f t="shared" si="117"/>
        <v>0</v>
      </c>
      <c r="AR124" s="363">
        <f t="shared" si="117"/>
        <v>0</v>
      </c>
      <c r="AS124" s="363">
        <f t="shared" si="117"/>
        <v>0</v>
      </c>
      <c r="AT124" s="363">
        <f t="shared" si="117"/>
        <v>0</v>
      </c>
      <c r="AU124" s="363">
        <f t="shared" si="117"/>
        <v>0</v>
      </c>
      <c r="AV124" s="363">
        <f t="shared" si="117"/>
        <v>0</v>
      </c>
      <c r="AW124" s="363">
        <f t="shared" si="117"/>
        <v>0</v>
      </c>
      <c r="AX124" s="363">
        <f t="shared" si="117"/>
        <v>0</v>
      </c>
      <c r="AY124" s="363">
        <f t="shared" si="117"/>
        <v>0</v>
      </c>
      <c r="AZ124" s="363">
        <f t="shared" si="117"/>
        <v>0</v>
      </c>
      <c r="BA124" s="363">
        <f t="shared" si="117"/>
        <v>0</v>
      </c>
      <c r="BB124" s="363">
        <f t="shared" si="117"/>
        <v>0</v>
      </c>
      <c r="BC124" s="363">
        <f t="shared" si="117"/>
        <v>0</v>
      </c>
      <c r="BD124" s="363">
        <f t="shared" si="117"/>
        <v>0</v>
      </c>
      <c r="BE124" s="363">
        <f t="shared" si="117"/>
        <v>0</v>
      </c>
      <c r="BF124" s="363">
        <f t="shared" si="117"/>
        <v>0</v>
      </c>
      <c r="BG124" s="361"/>
    </row>
    <row r="125" spans="1:59" s="362" customFormat="1" ht="12.75" hidden="1" customHeight="1" x14ac:dyDescent="0.25">
      <c r="A125" s="359"/>
      <c r="B125" s="178" t="s">
        <v>277</v>
      </c>
      <c r="C125" s="178"/>
      <c r="D125" s="178"/>
      <c r="E125" s="178"/>
      <c r="F125" s="178"/>
      <c r="G125" s="306">
        <v>104</v>
      </c>
      <c r="H125" s="365" t="s">
        <v>36</v>
      </c>
      <c r="I125" s="356">
        <f>IF(I71&lt;$D$15,I71*$E$15,$D$15*$E$15)</f>
        <v>0</v>
      </c>
      <c r="J125" s="356">
        <f>IF(J71&lt;$D$15,J71*$E$15,$D$15*$E$15)</f>
        <v>0</v>
      </c>
      <c r="K125" s="356">
        <f>IF(K71&lt;$D$15,K71*$E$15,$D$15*$E$15)</f>
        <v>0</v>
      </c>
      <c r="L125" s="356">
        <f>IF(L71&lt;$D$15,L71*$E$15,$D$15*$E$15)</f>
        <v>0</v>
      </c>
      <c r="M125" s="356">
        <f>IF(M71&lt;$D$15,M71*$E$15,$D$15*$E$15)</f>
        <v>0</v>
      </c>
      <c r="N125" s="356">
        <f t="shared" ref="N125:BF125" si="118">IF(N71&lt;$D$15,N71*$E$15,$D$15*$E$15)</f>
        <v>0</v>
      </c>
      <c r="O125" s="356">
        <f t="shared" si="118"/>
        <v>0</v>
      </c>
      <c r="P125" s="356">
        <f t="shared" si="118"/>
        <v>0</v>
      </c>
      <c r="Q125" s="356">
        <f t="shared" si="118"/>
        <v>0</v>
      </c>
      <c r="R125" s="356">
        <f t="shared" si="118"/>
        <v>0</v>
      </c>
      <c r="S125" s="356">
        <f t="shared" si="118"/>
        <v>0</v>
      </c>
      <c r="T125" s="356">
        <f t="shared" si="118"/>
        <v>0</v>
      </c>
      <c r="U125" s="356">
        <f t="shared" si="118"/>
        <v>0</v>
      </c>
      <c r="V125" s="356">
        <f t="shared" si="118"/>
        <v>0</v>
      </c>
      <c r="W125" s="356">
        <f t="shared" si="118"/>
        <v>0</v>
      </c>
      <c r="X125" s="356">
        <f t="shared" si="118"/>
        <v>0</v>
      </c>
      <c r="Y125" s="356">
        <f t="shared" si="118"/>
        <v>0</v>
      </c>
      <c r="Z125" s="356">
        <f t="shared" si="118"/>
        <v>0</v>
      </c>
      <c r="AA125" s="356">
        <f t="shared" si="118"/>
        <v>0</v>
      </c>
      <c r="AB125" s="356">
        <f t="shared" si="118"/>
        <v>0</v>
      </c>
      <c r="AC125" s="356">
        <f t="shared" si="118"/>
        <v>0</v>
      </c>
      <c r="AD125" s="356">
        <f t="shared" si="118"/>
        <v>0</v>
      </c>
      <c r="AE125" s="356">
        <f t="shared" si="118"/>
        <v>0</v>
      </c>
      <c r="AF125" s="356">
        <f t="shared" si="118"/>
        <v>0</v>
      </c>
      <c r="AG125" s="356">
        <f t="shared" si="118"/>
        <v>0</v>
      </c>
      <c r="AH125" s="356">
        <f t="shared" si="118"/>
        <v>0</v>
      </c>
      <c r="AI125" s="356">
        <f t="shared" si="118"/>
        <v>0</v>
      </c>
      <c r="AJ125" s="356">
        <f t="shared" si="118"/>
        <v>0</v>
      </c>
      <c r="AK125" s="356">
        <f t="shared" si="118"/>
        <v>0</v>
      </c>
      <c r="AL125" s="356">
        <f t="shared" si="118"/>
        <v>0</v>
      </c>
      <c r="AM125" s="356">
        <f t="shared" si="118"/>
        <v>0</v>
      </c>
      <c r="AN125" s="356">
        <f t="shared" si="118"/>
        <v>0</v>
      </c>
      <c r="AO125" s="356">
        <f t="shared" si="118"/>
        <v>0</v>
      </c>
      <c r="AP125" s="356">
        <f t="shared" si="118"/>
        <v>0</v>
      </c>
      <c r="AQ125" s="356">
        <f t="shared" si="118"/>
        <v>0</v>
      </c>
      <c r="AR125" s="356">
        <f t="shared" si="118"/>
        <v>0</v>
      </c>
      <c r="AS125" s="356">
        <f t="shared" si="118"/>
        <v>0</v>
      </c>
      <c r="AT125" s="356">
        <f t="shared" si="118"/>
        <v>0</v>
      </c>
      <c r="AU125" s="356">
        <f t="shared" si="118"/>
        <v>0</v>
      </c>
      <c r="AV125" s="356">
        <f t="shared" si="118"/>
        <v>0</v>
      </c>
      <c r="AW125" s="356">
        <f t="shared" si="118"/>
        <v>0</v>
      </c>
      <c r="AX125" s="356">
        <f t="shared" si="118"/>
        <v>0</v>
      </c>
      <c r="AY125" s="356">
        <f t="shared" si="118"/>
        <v>0</v>
      </c>
      <c r="AZ125" s="356">
        <f t="shared" si="118"/>
        <v>0</v>
      </c>
      <c r="BA125" s="356">
        <f t="shared" si="118"/>
        <v>0</v>
      </c>
      <c r="BB125" s="356">
        <f t="shared" si="118"/>
        <v>0</v>
      </c>
      <c r="BC125" s="356">
        <f t="shared" si="118"/>
        <v>0</v>
      </c>
      <c r="BD125" s="356">
        <f t="shared" si="118"/>
        <v>0</v>
      </c>
      <c r="BE125" s="356">
        <f t="shared" si="118"/>
        <v>0</v>
      </c>
      <c r="BF125" s="356">
        <f t="shared" si="118"/>
        <v>0</v>
      </c>
      <c r="BG125" s="361"/>
    </row>
    <row r="126" spans="1:59" s="362" customFormat="1" ht="12.75" hidden="1" customHeight="1" x14ac:dyDescent="0.25">
      <c r="A126" s="359"/>
      <c r="B126" s="178" t="s">
        <v>282</v>
      </c>
      <c r="C126" s="178"/>
      <c r="D126" s="178"/>
      <c r="E126" s="178"/>
      <c r="F126" s="178"/>
      <c r="G126" s="305">
        <v>105</v>
      </c>
      <c r="H126" s="365" t="s">
        <v>37</v>
      </c>
      <c r="I126" s="356">
        <f>IF(I71&lt;$D$16,I71*$E$16,$D$16*$E$16)</f>
        <v>0</v>
      </c>
      <c r="J126" s="356">
        <f>IF(J71&lt;$D$16,J71*$E$16,$D$16*$E$16)</f>
        <v>0</v>
      </c>
      <c r="K126" s="356">
        <f>IF(K71&lt;$D$16,K71*$E$16,$D$16*$E$16)</f>
        <v>0</v>
      </c>
      <c r="L126" s="356">
        <f>IF(L71&lt;$D$16,L71*$E$16,$D$16*$E$16)</f>
        <v>0</v>
      </c>
      <c r="M126" s="356">
        <f>IF(M71&lt;$D$16,M71*$E$16,$D$16*$E$16)</f>
        <v>0</v>
      </c>
      <c r="N126" s="356">
        <f t="shared" ref="N126:BF126" si="119">IF(N71&lt;$D$16,N71*$E$16,$D$16*$E$16)</f>
        <v>0</v>
      </c>
      <c r="O126" s="356">
        <f t="shared" si="119"/>
        <v>0</v>
      </c>
      <c r="P126" s="356">
        <f t="shared" si="119"/>
        <v>0</v>
      </c>
      <c r="Q126" s="356">
        <f t="shared" si="119"/>
        <v>0</v>
      </c>
      <c r="R126" s="356">
        <f t="shared" si="119"/>
        <v>0</v>
      </c>
      <c r="S126" s="356">
        <f t="shared" si="119"/>
        <v>0</v>
      </c>
      <c r="T126" s="356">
        <f t="shared" si="119"/>
        <v>0</v>
      </c>
      <c r="U126" s="356">
        <f t="shared" si="119"/>
        <v>0</v>
      </c>
      <c r="V126" s="356">
        <f t="shared" si="119"/>
        <v>0</v>
      </c>
      <c r="W126" s="356">
        <f t="shared" si="119"/>
        <v>0</v>
      </c>
      <c r="X126" s="356">
        <f t="shared" si="119"/>
        <v>0</v>
      </c>
      <c r="Y126" s="356">
        <f t="shared" si="119"/>
        <v>0</v>
      </c>
      <c r="Z126" s="356">
        <f t="shared" si="119"/>
        <v>0</v>
      </c>
      <c r="AA126" s="356">
        <f t="shared" si="119"/>
        <v>0</v>
      </c>
      <c r="AB126" s="356">
        <f t="shared" si="119"/>
        <v>0</v>
      </c>
      <c r="AC126" s="356">
        <f t="shared" si="119"/>
        <v>0</v>
      </c>
      <c r="AD126" s="356">
        <f t="shared" si="119"/>
        <v>0</v>
      </c>
      <c r="AE126" s="356">
        <f t="shared" si="119"/>
        <v>0</v>
      </c>
      <c r="AF126" s="356">
        <f t="shared" si="119"/>
        <v>0</v>
      </c>
      <c r="AG126" s="356">
        <f t="shared" si="119"/>
        <v>0</v>
      </c>
      <c r="AH126" s="356">
        <f t="shared" si="119"/>
        <v>0</v>
      </c>
      <c r="AI126" s="356">
        <f t="shared" si="119"/>
        <v>0</v>
      </c>
      <c r="AJ126" s="356">
        <f t="shared" si="119"/>
        <v>0</v>
      </c>
      <c r="AK126" s="356">
        <f t="shared" si="119"/>
        <v>0</v>
      </c>
      <c r="AL126" s="356">
        <f t="shared" si="119"/>
        <v>0</v>
      </c>
      <c r="AM126" s="356">
        <f t="shared" si="119"/>
        <v>0</v>
      </c>
      <c r="AN126" s="356">
        <f t="shared" si="119"/>
        <v>0</v>
      </c>
      <c r="AO126" s="356">
        <f t="shared" si="119"/>
        <v>0</v>
      </c>
      <c r="AP126" s="356">
        <f t="shared" si="119"/>
        <v>0</v>
      </c>
      <c r="AQ126" s="356">
        <f t="shared" si="119"/>
        <v>0</v>
      </c>
      <c r="AR126" s="356">
        <f t="shared" si="119"/>
        <v>0</v>
      </c>
      <c r="AS126" s="356">
        <f t="shared" si="119"/>
        <v>0</v>
      </c>
      <c r="AT126" s="356">
        <f t="shared" si="119"/>
        <v>0</v>
      </c>
      <c r="AU126" s="356">
        <f t="shared" si="119"/>
        <v>0</v>
      </c>
      <c r="AV126" s="356">
        <f t="shared" si="119"/>
        <v>0</v>
      </c>
      <c r="AW126" s="356">
        <f t="shared" si="119"/>
        <v>0</v>
      </c>
      <c r="AX126" s="356">
        <f t="shared" si="119"/>
        <v>0</v>
      </c>
      <c r="AY126" s="356">
        <f t="shared" si="119"/>
        <v>0</v>
      </c>
      <c r="AZ126" s="356">
        <f t="shared" si="119"/>
        <v>0</v>
      </c>
      <c r="BA126" s="356">
        <f t="shared" si="119"/>
        <v>0</v>
      </c>
      <c r="BB126" s="356">
        <f t="shared" si="119"/>
        <v>0</v>
      </c>
      <c r="BC126" s="356">
        <f t="shared" si="119"/>
        <v>0</v>
      </c>
      <c r="BD126" s="356">
        <f t="shared" si="119"/>
        <v>0</v>
      </c>
      <c r="BE126" s="356">
        <f t="shared" si="119"/>
        <v>0</v>
      </c>
      <c r="BF126" s="356">
        <f t="shared" si="119"/>
        <v>0</v>
      </c>
      <c r="BG126" s="361"/>
    </row>
    <row r="127" spans="1:59" s="362" customFormat="1" ht="12.75" hidden="1" customHeight="1" x14ac:dyDescent="0.25">
      <c r="A127" s="359"/>
      <c r="B127" s="178" t="s">
        <v>209</v>
      </c>
      <c r="C127" s="178"/>
      <c r="D127" s="178"/>
      <c r="E127" s="178"/>
      <c r="F127" s="178"/>
      <c r="G127" s="306">
        <v>106</v>
      </c>
      <c r="H127" s="365" t="s">
        <v>38</v>
      </c>
      <c r="I127" s="356">
        <f>IF(I71&lt;$D$17,I71*$E$17,$D$17*$E$17)</f>
        <v>0</v>
      </c>
      <c r="J127" s="356">
        <f>IF(J71&lt;$D$17,J71*$E$17,$D$17*$E$17)</f>
        <v>0</v>
      </c>
      <c r="K127" s="356">
        <f>IF(K71&lt;$D$17,K71*$E$17,$D$17*$E$17)</f>
        <v>0</v>
      </c>
      <c r="L127" s="356">
        <f>IF(L71&lt;$D$17,L71*$E$17,$D$17*$E$17)</f>
        <v>0</v>
      </c>
      <c r="M127" s="356">
        <f>IF(M71&lt;$D$17,M71*$E$17,$D$17*$E$17)</f>
        <v>0</v>
      </c>
      <c r="N127" s="356">
        <f t="shared" ref="N127:BF127" si="120">IF(N71&lt;$D$17,N71*$E$17,$D$17*$E$17)</f>
        <v>0</v>
      </c>
      <c r="O127" s="356">
        <f t="shared" si="120"/>
        <v>0</v>
      </c>
      <c r="P127" s="356">
        <f t="shared" si="120"/>
        <v>0</v>
      </c>
      <c r="Q127" s="356">
        <f t="shared" si="120"/>
        <v>0</v>
      </c>
      <c r="R127" s="356">
        <f t="shared" si="120"/>
        <v>0</v>
      </c>
      <c r="S127" s="356">
        <f t="shared" si="120"/>
        <v>0</v>
      </c>
      <c r="T127" s="356">
        <f t="shared" si="120"/>
        <v>0</v>
      </c>
      <c r="U127" s="356">
        <f t="shared" si="120"/>
        <v>0</v>
      </c>
      <c r="V127" s="356">
        <f t="shared" si="120"/>
        <v>0</v>
      </c>
      <c r="W127" s="356">
        <f t="shared" si="120"/>
        <v>0</v>
      </c>
      <c r="X127" s="356">
        <f t="shared" si="120"/>
        <v>0</v>
      </c>
      <c r="Y127" s="356">
        <f t="shared" si="120"/>
        <v>0</v>
      </c>
      <c r="Z127" s="356">
        <f t="shared" si="120"/>
        <v>0</v>
      </c>
      <c r="AA127" s="356">
        <f t="shared" si="120"/>
        <v>0</v>
      </c>
      <c r="AB127" s="356">
        <f t="shared" si="120"/>
        <v>0</v>
      </c>
      <c r="AC127" s="356">
        <f t="shared" si="120"/>
        <v>0</v>
      </c>
      <c r="AD127" s="356">
        <f t="shared" si="120"/>
        <v>0</v>
      </c>
      <c r="AE127" s="356">
        <f t="shared" si="120"/>
        <v>0</v>
      </c>
      <c r="AF127" s="356">
        <f t="shared" si="120"/>
        <v>0</v>
      </c>
      <c r="AG127" s="356">
        <f t="shared" si="120"/>
        <v>0</v>
      </c>
      <c r="AH127" s="356">
        <f t="shared" si="120"/>
        <v>0</v>
      </c>
      <c r="AI127" s="356">
        <f t="shared" si="120"/>
        <v>0</v>
      </c>
      <c r="AJ127" s="356">
        <f t="shared" si="120"/>
        <v>0</v>
      </c>
      <c r="AK127" s="356">
        <f t="shared" si="120"/>
        <v>0</v>
      </c>
      <c r="AL127" s="356">
        <f t="shared" si="120"/>
        <v>0</v>
      </c>
      <c r="AM127" s="356">
        <f t="shared" si="120"/>
        <v>0</v>
      </c>
      <c r="AN127" s="356">
        <f t="shared" si="120"/>
        <v>0</v>
      </c>
      <c r="AO127" s="356">
        <f t="shared" si="120"/>
        <v>0</v>
      </c>
      <c r="AP127" s="356">
        <f t="shared" si="120"/>
        <v>0</v>
      </c>
      <c r="AQ127" s="356">
        <f t="shared" si="120"/>
        <v>0</v>
      </c>
      <c r="AR127" s="356">
        <f t="shared" si="120"/>
        <v>0</v>
      </c>
      <c r="AS127" s="356">
        <f t="shared" si="120"/>
        <v>0</v>
      </c>
      <c r="AT127" s="356">
        <f t="shared" si="120"/>
        <v>0</v>
      </c>
      <c r="AU127" s="356">
        <f t="shared" si="120"/>
        <v>0</v>
      </c>
      <c r="AV127" s="356">
        <f t="shared" si="120"/>
        <v>0</v>
      </c>
      <c r="AW127" s="356">
        <f t="shared" si="120"/>
        <v>0</v>
      </c>
      <c r="AX127" s="356">
        <f t="shared" si="120"/>
        <v>0</v>
      </c>
      <c r="AY127" s="356">
        <f t="shared" si="120"/>
        <v>0</v>
      </c>
      <c r="AZ127" s="356">
        <f t="shared" si="120"/>
        <v>0</v>
      </c>
      <c r="BA127" s="356">
        <f t="shared" si="120"/>
        <v>0</v>
      </c>
      <c r="BB127" s="356">
        <f t="shared" si="120"/>
        <v>0</v>
      </c>
      <c r="BC127" s="356">
        <f t="shared" si="120"/>
        <v>0</v>
      </c>
      <c r="BD127" s="356">
        <f t="shared" si="120"/>
        <v>0</v>
      </c>
      <c r="BE127" s="356">
        <f t="shared" si="120"/>
        <v>0</v>
      </c>
      <c r="BF127" s="356">
        <f t="shared" si="120"/>
        <v>0</v>
      </c>
      <c r="BG127" s="361"/>
    </row>
    <row r="128" spans="1:59" s="362" customFormat="1" ht="12.75" hidden="1" customHeight="1" x14ac:dyDescent="0.25">
      <c r="A128" s="359"/>
      <c r="B128" s="178" t="s">
        <v>278</v>
      </c>
      <c r="C128" s="178"/>
      <c r="D128" s="178"/>
      <c r="E128" s="178"/>
      <c r="F128" s="178"/>
      <c r="G128" s="305">
        <v>107</v>
      </c>
      <c r="H128" s="365" t="s">
        <v>39</v>
      </c>
      <c r="I128" s="356">
        <f>IF(I71&lt;$D$18,I71*$E$18,$D$18*$E$18)</f>
        <v>0</v>
      </c>
      <c r="J128" s="356">
        <f>IF(J71&lt;$D$18,J71*$E$18,$D$18*$E$18)</f>
        <v>0</v>
      </c>
      <c r="K128" s="356">
        <f>IF(K71&lt;$D$18,K71*$E$18,$D$18*$E$18)</f>
        <v>0</v>
      </c>
      <c r="L128" s="356">
        <f>IF(L71&lt;$D$18,L71*$E$18,$D$18*$E$18)</f>
        <v>0</v>
      </c>
      <c r="M128" s="356">
        <f>IF(M71&lt;$D$18,M71*$E$18,$D$18*$E$18)</f>
        <v>0</v>
      </c>
      <c r="N128" s="356">
        <f t="shared" ref="N128:BF128" si="121">IF(N71&lt;$D$18,N71*$E$18,$D$18*$E$18)</f>
        <v>0</v>
      </c>
      <c r="O128" s="356">
        <f t="shared" si="121"/>
        <v>0</v>
      </c>
      <c r="P128" s="356">
        <f t="shared" si="121"/>
        <v>0</v>
      </c>
      <c r="Q128" s="356">
        <f t="shared" si="121"/>
        <v>0</v>
      </c>
      <c r="R128" s="356">
        <f t="shared" si="121"/>
        <v>0</v>
      </c>
      <c r="S128" s="356">
        <f t="shared" si="121"/>
        <v>0</v>
      </c>
      <c r="T128" s="356">
        <f t="shared" si="121"/>
        <v>0</v>
      </c>
      <c r="U128" s="356">
        <f t="shared" si="121"/>
        <v>0</v>
      </c>
      <c r="V128" s="356">
        <f t="shared" si="121"/>
        <v>0</v>
      </c>
      <c r="W128" s="356">
        <f t="shared" si="121"/>
        <v>0</v>
      </c>
      <c r="X128" s="356">
        <f t="shared" si="121"/>
        <v>0</v>
      </c>
      <c r="Y128" s="356">
        <f t="shared" si="121"/>
        <v>0</v>
      </c>
      <c r="Z128" s="356">
        <f t="shared" si="121"/>
        <v>0</v>
      </c>
      <c r="AA128" s="356">
        <f t="shared" si="121"/>
        <v>0</v>
      </c>
      <c r="AB128" s="356">
        <f t="shared" si="121"/>
        <v>0</v>
      </c>
      <c r="AC128" s="356">
        <f t="shared" si="121"/>
        <v>0</v>
      </c>
      <c r="AD128" s="356">
        <f t="shared" si="121"/>
        <v>0</v>
      </c>
      <c r="AE128" s="356">
        <f t="shared" si="121"/>
        <v>0</v>
      </c>
      <c r="AF128" s="356">
        <f t="shared" si="121"/>
        <v>0</v>
      </c>
      <c r="AG128" s="356">
        <f t="shared" si="121"/>
        <v>0</v>
      </c>
      <c r="AH128" s="356">
        <f t="shared" si="121"/>
        <v>0</v>
      </c>
      <c r="AI128" s="356">
        <f t="shared" si="121"/>
        <v>0</v>
      </c>
      <c r="AJ128" s="356">
        <f t="shared" si="121"/>
        <v>0</v>
      </c>
      <c r="AK128" s="356">
        <f t="shared" si="121"/>
        <v>0</v>
      </c>
      <c r="AL128" s="356">
        <f t="shared" si="121"/>
        <v>0</v>
      </c>
      <c r="AM128" s="356">
        <f t="shared" si="121"/>
        <v>0</v>
      </c>
      <c r="AN128" s="356">
        <f t="shared" si="121"/>
        <v>0</v>
      </c>
      <c r="AO128" s="356">
        <f t="shared" si="121"/>
        <v>0</v>
      </c>
      <c r="AP128" s="356">
        <f t="shared" si="121"/>
        <v>0</v>
      </c>
      <c r="AQ128" s="356">
        <f t="shared" si="121"/>
        <v>0</v>
      </c>
      <c r="AR128" s="356">
        <f t="shared" si="121"/>
        <v>0</v>
      </c>
      <c r="AS128" s="356">
        <f t="shared" si="121"/>
        <v>0</v>
      </c>
      <c r="AT128" s="356">
        <f t="shared" si="121"/>
        <v>0</v>
      </c>
      <c r="AU128" s="356">
        <f t="shared" si="121"/>
        <v>0</v>
      </c>
      <c r="AV128" s="356">
        <f t="shared" si="121"/>
        <v>0</v>
      </c>
      <c r="AW128" s="356">
        <f t="shared" si="121"/>
        <v>0</v>
      </c>
      <c r="AX128" s="356">
        <f t="shared" si="121"/>
        <v>0</v>
      </c>
      <c r="AY128" s="356">
        <f t="shared" si="121"/>
        <v>0</v>
      </c>
      <c r="AZ128" s="356">
        <f t="shared" si="121"/>
        <v>0</v>
      </c>
      <c r="BA128" s="356">
        <f t="shared" si="121"/>
        <v>0</v>
      </c>
      <c r="BB128" s="356">
        <f t="shared" si="121"/>
        <v>0</v>
      </c>
      <c r="BC128" s="356">
        <f t="shared" si="121"/>
        <v>0</v>
      </c>
      <c r="BD128" s="356">
        <f t="shared" si="121"/>
        <v>0</v>
      </c>
      <c r="BE128" s="356">
        <f t="shared" si="121"/>
        <v>0</v>
      </c>
      <c r="BF128" s="356">
        <f t="shared" si="121"/>
        <v>0</v>
      </c>
      <c r="BG128" s="361"/>
    </row>
    <row r="129" spans="1:59" s="362" customFormat="1" ht="12.75" hidden="1" customHeight="1" x14ac:dyDescent="0.25">
      <c r="A129" s="359"/>
      <c r="B129" s="178" t="s">
        <v>279</v>
      </c>
      <c r="C129" s="178"/>
      <c r="D129" s="178"/>
      <c r="E129" s="178"/>
      <c r="F129" s="178"/>
      <c r="G129" s="306">
        <v>108</v>
      </c>
      <c r="H129" s="365" t="s">
        <v>40</v>
      </c>
      <c r="I129" s="360">
        <f>I71*$E$19</f>
        <v>0</v>
      </c>
      <c r="J129" s="360">
        <f>J71*$E$19</f>
        <v>0</v>
      </c>
      <c r="K129" s="360">
        <f>K71*$E$19</f>
        <v>0</v>
      </c>
      <c r="L129" s="360">
        <f>L71*$E$19</f>
        <v>0</v>
      </c>
      <c r="M129" s="360">
        <f>M71*$E$19</f>
        <v>0</v>
      </c>
      <c r="N129" s="360">
        <f t="shared" ref="N129:BF129" si="122">N71*$E$19</f>
        <v>0</v>
      </c>
      <c r="O129" s="360">
        <f t="shared" si="122"/>
        <v>0</v>
      </c>
      <c r="P129" s="360">
        <f t="shared" si="122"/>
        <v>0</v>
      </c>
      <c r="Q129" s="360">
        <f t="shared" si="122"/>
        <v>0</v>
      </c>
      <c r="R129" s="360">
        <f t="shared" si="122"/>
        <v>0</v>
      </c>
      <c r="S129" s="360">
        <f t="shared" si="122"/>
        <v>0</v>
      </c>
      <c r="T129" s="360">
        <f t="shared" si="122"/>
        <v>0</v>
      </c>
      <c r="U129" s="360">
        <f t="shared" si="122"/>
        <v>0</v>
      </c>
      <c r="V129" s="360">
        <f t="shared" si="122"/>
        <v>0</v>
      </c>
      <c r="W129" s="360">
        <f t="shared" si="122"/>
        <v>0</v>
      </c>
      <c r="X129" s="360">
        <f t="shared" si="122"/>
        <v>0</v>
      </c>
      <c r="Y129" s="360">
        <f t="shared" si="122"/>
        <v>0</v>
      </c>
      <c r="Z129" s="360">
        <f t="shared" si="122"/>
        <v>0</v>
      </c>
      <c r="AA129" s="360">
        <f t="shared" si="122"/>
        <v>0</v>
      </c>
      <c r="AB129" s="360">
        <f t="shared" si="122"/>
        <v>0</v>
      </c>
      <c r="AC129" s="360">
        <f t="shared" si="122"/>
        <v>0</v>
      </c>
      <c r="AD129" s="360">
        <f t="shared" si="122"/>
        <v>0</v>
      </c>
      <c r="AE129" s="360">
        <f t="shared" si="122"/>
        <v>0</v>
      </c>
      <c r="AF129" s="360">
        <f t="shared" si="122"/>
        <v>0</v>
      </c>
      <c r="AG129" s="360">
        <f t="shared" si="122"/>
        <v>0</v>
      </c>
      <c r="AH129" s="360">
        <f t="shared" si="122"/>
        <v>0</v>
      </c>
      <c r="AI129" s="360">
        <f t="shared" si="122"/>
        <v>0</v>
      </c>
      <c r="AJ129" s="360">
        <f t="shared" si="122"/>
        <v>0</v>
      </c>
      <c r="AK129" s="360">
        <f t="shared" si="122"/>
        <v>0</v>
      </c>
      <c r="AL129" s="360">
        <f t="shared" si="122"/>
        <v>0</v>
      </c>
      <c r="AM129" s="360">
        <f t="shared" si="122"/>
        <v>0</v>
      </c>
      <c r="AN129" s="360">
        <f t="shared" si="122"/>
        <v>0</v>
      </c>
      <c r="AO129" s="360">
        <f t="shared" si="122"/>
        <v>0</v>
      </c>
      <c r="AP129" s="360">
        <f t="shared" si="122"/>
        <v>0</v>
      </c>
      <c r="AQ129" s="360">
        <f t="shared" si="122"/>
        <v>0</v>
      </c>
      <c r="AR129" s="360">
        <f t="shared" si="122"/>
        <v>0</v>
      </c>
      <c r="AS129" s="360">
        <f t="shared" si="122"/>
        <v>0</v>
      </c>
      <c r="AT129" s="360">
        <f t="shared" si="122"/>
        <v>0</v>
      </c>
      <c r="AU129" s="360">
        <f t="shared" si="122"/>
        <v>0</v>
      </c>
      <c r="AV129" s="360">
        <f t="shared" si="122"/>
        <v>0</v>
      </c>
      <c r="AW129" s="360">
        <f t="shared" si="122"/>
        <v>0</v>
      </c>
      <c r="AX129" s="360">
        <f t="shared" si="122"/>
        <v>0</v>
      </c>
      <c r="AY129" s="360">
        <f t="shared" si="122"/>
        <v>0</v>
      </c>
      <c r="AZ129" s="360">
        <f t="shared" si="122"/>
        <v>0</v>
      </c>
      <c r="BA129" s="360">
        <f t="shared" si="122"/>
        <v>0</v>
      </c>
      <c r="BB129" s="360">
        <f t="shared" si="122"/>
        <v>0</v>
      </c>
      <c r="BC129" s="360">
        <f t="shared" si="122"/>
        <v>0</v>
      </c>
      <c r="BD129" s="360">
        <f t="shared" si="122"/>
        <v>0</v>
      </c>
      <c r="BE129" s="360">
        <f t="shared" si="122"/>
        <v>0</v>
      </c>
      <c r="BF129" s="360">
        <f t="shared" si="122"/>
        <v>0</v>
      </c>
      <c r="BG129" s="361"/>
    </row>
    <row r="130" spans="1:59" s="362" customFormat="1" ht="12.75" hidden="1" customHeight="1" x14ac:dyDescent="0.25">
      <c r="A130" s="359"/>
      <c r="B130" s="209" t="s">
        <v>259</v>
      </c>
      <c r="C130" s="209"/>
      <c r="D130" s="209"/>
      <c r="E130" s="209"/>
      <c r="F130" s="209"/>
      <c r="G130" s="305">
        <v>109</v>
      </c>
      <c r="H130" s="365" t="s">
        <v>41</v>
      </c>
      <c r="I130" s="360">
        <f>SUM(I125:I129)</f>
        <v>0</v>
      </c>
      <c r="J130" s="360">
        <f>SUM(J125:J129)</f>
        <v>0</v>
      </c>
      <c r="K130" s="360">
        <f>SUM(K125:K129)</f>
        <v>0</v>
      </c>
      <c r="L130" s="360">
        <f>SUM(L125:L129)</f>
        <v>0</v>
      </c>
      <c r="M130" s="360">
        <f>SUM(M125:M129)</f>
        <v>0</v>
      </c>
      <c r="N130" s="360">
        <f t="shared" ref="N130:BF130" si="123">SUM(N125:N129)</f>
        <v>0</v>
      </c>
      <c r="O130" s="360">
        <f t="shared" si="123"/>
        <v>0</v>
      </c>
      <c r="P130" s="360">
        <f t="shared" si="123"/>
        <v>0</v>
      </c>
      <c r="Q130" s="360">
        <f t="shared" si="123"/>
        <v>0</v>
      </c>
      <c r="R130" s="360">
        <f t="shared" si="123"/>
        <v>0</v>
      </c>
      <c r="S130" s="360">
        <f t="shared" si="123"/>
        <v>0</v>
      </c>
      <c r="T130" s="360">
        <f t="shared" si="123"/>
        <v>0</v>
      </c>
      <c r="U130" s="360">
        <f t="shared" si="123"/>
        <v>0</v>
      </c>
      <c r="V130" s="360">
        <f t="shared" si="123"/>
        <v>0</v>
      </c>
      <c r="W130" s="360">
        <f t="shared" si="123"/>
        <v>0</v>
      </c>
      <c r="X130" s="360">
        <f t="shared" si="123"/>
        <v>0</v>
      </c>
      <c r="Y130" s="360">
        <f t="shared" si="123"/>
        <v>0</v>
      </c>
      <c r="Z130" s="360">
        <f t="shared" si="123"/>
        <v>0</v>
      </c>
      <c r="AA130" s="360">
        <f t="shared" si="123"/>
        <v>0</v>
      </c>
      <c r="AB130" s="360">
        <f t="shared" si="123"/>
        <v>0</v>
      </c>
      <c r="AC130" s="360">
        <f t="shared" si="123"/>
        <v>0</v>
      </c>
      <c r="AD130" s="360">
        <f t="shared" si="123"/>
        <v>0</v>
      </c>
      <c r="AE130" s="360">
        <f t="shared" si="123"/>
        <v>0</v>
      </c>
      <c r="AF130" s="360">
        <f t="shared" si="123"/>
        <v>0</v>
      </c>
      <c r="AG130" s="360">
        <f t="shared" si="123"/>
        <v>0</v>
      </c>
      <c r="AH130" s="360">
        <f t="shared" si="123"/>
        <v>0</v>
      </c>
      <c r="AI130" s="360">
        <f t="shared" si="123"/>
        <v>0</v>
      </c>
      <c r="AJ130" s="360">
        <f t="shared" si="123"/>
        <v>0</v>
      </c>
      <c r="AK130" s="360">
        <f t="shared" si="123"/>
        <v>0</v>
      </c>
      <c r="AL130" s="360">
        <f t="shared" si="123"/>
        <v>0</v>
      </c>
      <c r="AM130" s="360">
        <f t="shared" si="123"/>
        <v>0</v>
      </c>
      <c r="AN130" s="360">
        <f t="shared" si="123"/>
        <v>0</v>
      </c>
      <c r="AO130" s="360">
        <f t="shared" si="123"/>
        <v>0</v>
      </c>
      <c r="AP130" s="360">
        <f t="shared" si="123"/>
        <v>0</v>
      </c>
      <c r="AQ130" s="360">
        <f t="shared" si="123"/>
        <v>0</v>
      </c>
      <c r="AR130" s="360">
        <f t="shared" si="123"/>
        <v>0</v>
      </c>
      <c r="AS130" s="360">
        <f t="shared" si="123"/>
        <v>0</v>
      </c>
      <c r="AT130" s="360">
        <f t="shared" si="123"/>
        <v>0</v>
      </c>
      <c r="AU130" s="360">
        <f t="shared" si="123"/>
        <v>0</v>
      </c>
      <c r="AV130" s="360">
        <f t="shared" si="123"/>
        <v>0</v>
      </c>
      <c r="AW130" s="360">
        <f t="shared" si="123"/>
        <v>0</v>
      </c>
      <c r="AX130" s="360">
        <f t="shared" si="123"/>
        <v>0</v>
      </c>
      <c r="AY130" s="360">
        <f t="shared" si="123"/>
        <v>0</v>
      </c>
      <c r="AZ130" s="360">
        <f t="shared" si="123"/>
        <v>0</v>
      </c>
      <c r="BA130" s="360">
        <f t="shared" si="123"/>
        <v>0</v>
      </c>
      <c r="BB130" s="360">
        <f t="shared" si="123"/>
        <v>0</v>
      </c>
      <c r="BC130" s="360">
        <f t="shared" si="123"/>
        <v>0</v>
      </c>
      <c r="BD130" s="360">
        <f t="shared" si="123"/>
        <v>0</v>
      </c>
      <c r="BE130" s="360">
        <f t="shared" si="123"/>
        <v>0</v>
      </c>
      <c r="BF130" s="360">
        <f t="shared" si="123"/>
        <v>0</v>
      </c>
      <c r="BG130" s="361"/>
    </row>
    <row r="131" spans="1:59" s="362" customFormat="1" ht="12.75" hidden="1" customHeight="1" x14ac:dyDescent="0.25">
      <c r="A131" s="851"/>
      <c r="B131" s="208" t="s">
        <v>94</v>
      </c>
      <c r="C131" s="208"/>
      <c r="D131" s="208"/>
      <c r="E131" s="208"/>
      <c r="F131" s="208"/>
      <c r="G131" s="306">
        <v>110</v>
      </c>
      <c r="H131" s="353"/>
      <c r="I131" s="359"/>
      <c r="J131" s="359"/>
      <c r="K131" s="359"/>
      <c r="L131" s="359"/>
      <c r="M131" s="359"/>
      <c r="N131" s="359"/>
      <c r="O131" s="359"/>
      <c r="P131" s="359"/>
      <c r="Q131" s="359"/>
      <c r="R131" s="359"/>
      <c r="S131" s="359"/>
      <c r="T131" s="359"/>
      <c r="U131" s="359"/>
      <c r="V131" s="359"/>
      <c r="W131" s="359"/>
      <c r="X131" s="359"/>
      <c r="Y131" s="359"/>
      <c r="Z131" s="359"/>
      <c r="AA131" s="359"/>
      <c r="AB131" s="359"/>
      <c r="AC131" s="359"/>
      <c r="AD131" s="359"/>
      <c r="AE131" s="359"/>
      <c r="AF131" s="359"/>
      <c r="AG131" s="359"/>
      <c r="AH131" s="359"/>
      <c r="AI131" s="359"/>
      <c r="AJ131" s="359"/>
      <c r="AK131" s="359"/>
      <c r="AL131" s="359"/>
      <c r="AM131" s="359"/>
      <c r="AN131" s="359"/>
      <c r="AO131" s="359"/>
      <c r="AP131" s="359"/>
      <c r="AQ131" s="359"/>
      <c r="AR131" s="359"/>
      <c r="AS131" s="359"/>
      <c r="AT131" s="359"/>
      <c r="AU131" s="359"/>
      <c r="AV131" s="359"/>
      <c r="AW131" s="359"/>
      <c r="AX131" s="359"/>
      <c r="AY131" s="359"/>
      <c r="AZ131" s="359"/>
      <c r="BA131" s="359"/>
      <c r="BB131" s="359"/>
      <c r="BC131" s="359"/>
      <c r="BD131" s="359"/>
      <c r="BE131" s="359"/>
      <c r="BF131" s="359"/>
      <c r="BG131" s="361"/>
    </row>
    <row r="132" spans="1:59" s="362" customFormat="1" ht="12.75" hidden="1" customHeight="1" x14ac:dyDescent="0.25">
      <c r="A132" s="852"/>
      <c r="B132" s="178" t="str">
        <f t="shared" ref="B132:B142" si="124">J9</f>
        <v>General Office Administration</v>
      </c>
      <c r="C132" s="178"/>
      <c r="D132" s="178"/>
      <c r="E132" s="178"/>
      <c r="F132" s="178"/>
      <c r="G132" s="305">
        <v>111</v>
      </c>
      <c r="H132" s="365"/>
      <c r="I132" s="366">
        <f t="shared" ref="I132:AN132" si="125">I35</f>
        <v>0</v>
      </c>
      <c r="J132" s="366">
        <f t="shared" si="125"/>
        <v>0</v>
      </c>
      <c r="K132" s="366">
        <f t="shared" si="125"/>
        <v>0</v>
      </c>
      <c r="L132" s="366">
        <f t="shared" si="125"/>
        <v>0</v>
      </c>
      <c r="M132" s="366">
        <f t="shared" si="125"/>
        <v>0</v>
      </c>
      <c r="N132" s="366">
        <f t="shared" si="125"/>
        <v>0</v>
      </c>
      <c r="O132" s="366">
        <f t="shared" si="125"/>
        <v>0</v>
      </c>
      <c r="P132" s="366">
        <f t="shared" si="125"/>
        <v>0</v>
      </c>
      <c r="Q132" s="366">
        <f t="shared" si="125"/>
        <v>0</v>
      </c>
      <c r="R132" s="366">
        <f t="shared" si="125"/>
        <v>0</v>
      </c>
      <c r="S132" s="366">
        <f t="shared" si="125"/>
        <v>0</v>
      </c>
      <c r="T132" s="366">
        <f t="shared" si="125"/>
        <v>0</v>
      </c>
      <c r="U132" s="366">
        <f t="shared" si="125"/>
        <v>0</v>
      </c>
      <c r="V132" s="366">
        <f t="shared" si="125"/>
        <v>0</v>
      </c>
      <c r="W132" s="366">
        <f t="shared" si="125"/>
        <v>0</v>
      </c>
      <c r="X132" s="366">
        <f t="shared" si="125"/>
        <v>0</v>
      </c>
      <c r="Y132" s="366">
        <f t="shared" si="125"/>
        <v>0</v>
      </c>
      <c r="Z132" s="366">
        <f t="shared" si="125"/>
        <v>0</v>
      </c>
      <c r="AA132" s="366">
        <f t="shared" si="125"/>
        <v>0</v>
      </c>
      <c r="AB132" s="366">
        <f t="shared" si="125"/>
        <v>0</v>
      </c>
      <c r="AC132" s="366">
        <f t="shared" si="125"/>
        <v>0</v>
      </c>
      <c r="AD132" s="366">
        <f t="shared" si="125"/>
        <v>0</v>
      </c>
      <c r="AE132" s="366">
        <f t="shared" si="125"/>
        <v>0</v>
      </c>
      <c r="AF132" s="366">
        <f t="shared" si="125"/>
        <v>0</v>
      </c>
      <c r="AG132" s="366">
        <f t="shared" si="125"/>
        <v>0</v>
      </c>
      <c r="AH132" s="366">
        <f t="shared" si="125"/>
        <v>0</v>
      </c>
      <c r="AI132" s="366">
        <f t="shared" si="125"/>
        <v>0</v>
      </c>
      <c r="AJ132" s="366">
        <f t="shared" si="125"/>
        <v>0</v>
      </c>
      <c r="AK132" s="366">
        <f t="shared" si="125"/>
        <v>0</v>
      </c>
      <c r="AL132" s="366">
        <f t="shared" si="125"/>
        <v>0</v>
      </c>
      <c r="AM132" s="366">
        <f t="shared" si="125"/>
        <v>0</v>
      </c>
      <c r="AN132" s="366">
        <f t="shared" si="125"/>
        <v>0</v>
      </c>
      <c r="AO132" s="366">
        <f t="shared" ref="AO132:BF132" si="126">AO35</f>
        <v>0</v>
      </c>
      <c r="AP132" s="366">
        <f t="shared" si="126"/>
        <v>0</v>
      </c>
      <c r="AQ132" s="366">
        <f t="shared" si="126"/>
        <v>0</v>
      </c>
      <c r="AR132" s="366">
        <f t="shared" si="126"/>
        <v>0</v>
      </c>
      <c r="AS132" s="366">
        <f t="shared" si="126"/>
        <v>0</v>
      </c>
      <c r="AT132" s="366">
        <f t="shared" si="126"/>
        <v>0</v>
      </c>
      <c r="AU132" s="366">
        <f t="shared" si="126"/>
        <v>0</v>
      </c>
      <c r="AV132" s="366">
        <f t="shared" si="126"/>
        <v>0</v>
      </c>
      <c r="AW132" s="366">
        <f t="shared" si="126"/>
        <v>0</v>
      </c>
      <c r="AX132" s="366">
        <f t="shared" si="126"/>
        <v>0</v>
      </c>
      <c r="AY132" s="366">
        <f t="shared" si="126"/>
        <v>0</v>
      </c>
      <c r="AZ132" s="366">
        <f t="shared" si="126"/>
        <v>0</v>
      </c>
      <c r="BA132" s="366">
        <f t="shared" si="126"/>
        <v>0</v>
      </c>
      <c r="BB132" s="366">
        <f t="shared" si="126"/>
        <v>0</v>
      </c>
      <c r="BC132" s="366">
        <f t="shared" si="126"/>
        <v>0</v>
      </c>
      <c r="BD132" s="366">
        <f t="shared" si="126"/>
        <v>0</v>
      </c>
      <c r="BE132" s="366">
        <f t="shared" si="126"/>
        <v>0</v>
      </c>
      <c r="BF132" s="366">
        <f t="shared" si="126"/>
        <v>0</v>
      </c>
      <c r="BG132" s="361"/>
    </row>
    <row r="133" spans="1:59" s="362" customFormat="1" ht="12.75" hidden="1" customHeight="1" x14ac:dyDescent="0.25">
      <c r="A133" s="852"/>
      <c r="B133" s="178" t="str">
        <f t="shared" si="124"/>
        <v>Department 1 Name</v>
      </c>
      <c r="C133" s="178"/>
      <c r="D133" s="178"/>
      <c r="E133" s="178"/>
      <c r="F133" s="178"/>
      <c r="G133" s="306">
        <v>112</v>
      </c>
      <c r="H133" s="365"/>
      <c r="I133" s="366">
        <f t="shared" ref="I133:AN133" si="127">I36+I48+IF(I$47&gt;0,I$47*(I48/SUM(I$48:I$57)),0)</f>
        <v>0</v>
      </c>
      <c r="J133" s="366">
        <f t="shared" si="127"/>
        <v>0</v>
      </c>
      <c r="K133" s="366">
        <f t="shared" si="127"/>
        <v>0</v>
      </c>
      <c r="L133" s="366">
        <f t="shared" si="127"/>
        <v>0</v>
      </c>
      <c r="M133" s="366">
        <f t="shared" si="127"/>
        <v>0</v>
      </c>
      <c r="N133" s="366">
        <f t="shared" si="127"/>
        <v>0</v>
      </c>
      <c r="O133" s="366">
        <f t="shared" si="127"/>
        <v>0</v>
      </c>
      <c r="P133" s="366">
        <f t="shared" si="127"/>
        <v>0</v>
      </c>
      <c r="Q133" s="366">
        <f t="shared" si="127"/>
        <v>0</v>
      </c>
      <c r="R133" s="366">
        <f t="shared" si="127"/>
        <v>0</v>
      </c>
      <c r="S133" s="366">
        <f t="shared" si="127"/>
        <v>0</v>
      </c>
      <c r="T133" s="366">
        <f t="shared" si="127"/>
        <v>0</v>
      </c>
      <c r="U133" s="366">
        <f t="shared" si="127"/>
        <v>0</v>
      </c>
      <c r="V133" s="366">
        <f t="shared" si="127"/>
        <v>0</v>
      </c>
      <c r="W133" s="366">
        <f t="shared" si="127"/>
        <v>0</v>
      </c>
      <c r="X133" s="366">
        <f t="shared" si="127"/>
        <v>0</v>
      </c>
      <c r="Y133" s="366">
        <f t="shared" si="127"/>
        <v>0</v>
      </c>
      <c r="Z133" s="366">
        <f t="shared" si="127"/>
        <v>0</v>
      </c>
      <c r="AA133" s="366">
        <f t="shared" si="127"/>
        <v>0</v>
      </c>
      <c r="AB133" s="366">
        <f t="shared" si="127"/>
        <v>0</v>
      </c>
      <c r="AC133" s="366">
        <f t="shared" si="127"/>
        <v>0</v>
      </c>
      <c r="AD133" s="366">
        <f t="shared" si="127"/>
        <v>0</v>
      </c>
      <c r="AE133" s="366">
        <f t="shared" si="127"/>
        <v>0</v>
      </c>
      <c r="AF133" s="366">
        <f t="shared" si="127"/>
        <v>0</v>
      </c>
      <c r="AG133" s="366">
        <f t="shared" si="127"/>
        <v>0</v>
      </c>
      <c r="AH133" s="366">
        <f t="shared" si="127"/>
        <v>0</v>
      </c>
      <c r="AI133" s="366">
        <f t="shared" si="127"/>
        <v>0</v>
      </c>
      <c r="AJ133" s="366">
        <f t="shared" si="127"/>
        <v>0</v>
      </c>
      <c r="AK133" s="366">
        <f t="shared" si="127"/>
        <v>0</v>
      </c>
      <c r="AL133" s="366">
        <f t="shared" si="127"/>
        <v>0</v>
      </c>
      <c r="AM133" s="366">
        <f t="shared" si="127"/>
        <v>0</v>
      </c>
      <c r="AN133" s="366">
        <f t="shared" si="127"/>
        <v>0</v>
      </c>
      <c r="AO133" s="366">
        <f t="shared" ref="AO133:BF133" si="128">AO36+AO48+IF(AO$47&gt;0,AO$47*(AO48/SUM(AO$48:AO$57)),0)</f>
        <v>0</v>
      </c>
      <c r="AP133" s="366">
        <f t="shared" si="128"/>
        <v>0</v>
      </c>
      <c r="AQ133" s="366">
        <f t="shared" si="128"/>
        <v>0</v>
      </c>
      <c r="AR133" s="366">
        <f t="shared" si="128"/>
        <v>0</v>
      </c>
      <c r="AS133" s="366">
        <f t="shared" si="128"/>
        <v>0</v>
      </c>
      <c r="AT133" s="366">
        <f t="shared" si="128"/>
        <v>0</v>
      </c>
      <c r="AU133" s="366">
        <f t="shared" si="128"/>
        <v>0</v>
      </c>
      <c r="AV133" s="366">
        <f t="shared" si="128"/>
        <v>0</v>
      </c>
      <c r="AW133" s="366">
        <f t="shared" si="128"/>
        <v>0</v>
      </c>
      <c r="AX133" s="366">
        <f t="shared" si="128"/>
        <v>0</v>
      </c>
      <c r="AY133" s="366">
        <f t="shared" si="128"/>
        <v>0</v>
      </c>
      <c r="AZ133" s="366">
        <f t="shared" si="128"/>
        <v>0</v>
      </c>
      <c r="BA133" s="366">
        <f t="shared" si="128"/>
        <v>0</v>
      </c>
      <c r="BB133" s="366">
        <f t="shared" si="128"/>
        <v>0</v>
      </c>
      <c r="BC133" s="366">
        <f t="shared" si="128"/>
        <v>0</v>
      </c>
      <c r="BD133" s="366">
        <f t="shared" si="128"/>
        <v>0</v>
      </c>
      <c r="BE133" s="366">
        <f t="shared" si="128"/>
        <v>0</v>
      </c>
      <c r="BF133" s="366">
        <f t="shared" si="128"/>
        <v>0</v>
      </c>
      <c r="BG133" s="361"/>
    </row>
    <row r="134" spans="1:59" s="362" customFormat="1" ht="12.75" hidden="1" customHeight="1" x14ac:dyDescent="0.25">
      <c r="A134" s="852"/>
      <c r="B134" s="178" t="str">
        <f t="shared" si="124"/>
        <v>Department 2 Name</v>
      </c>
      <c r="C134" s="178"/>
      <c r="D134" s="178"/>
      <c r="E134" s="178"/>
      <c r="F134" s="178"/>
      <c r="G134" s="305">
        <v>113</v>
      </c>
      <c r="H134" s="365"/>
      <c r="I134" s="366">
        <f t="shared" ref="I134:AN134" si="129">I37+I49+IF(I$47&gt;0,I$47*(I49/SUM(I$48:I$57)),0)</f>
        <v>0</v>
      </c>
      <c r="J134" s="366">
        <f t="shared" si="129"/>
        <v>0</v>
      </c>
      <c r="K134" s="366">
        <f t="shared" si="129"/>
        <v>0</v>
      </c>
      <c r="L134" s="366">
        <f t="shared" si="129"/>
        <v>0</v>
      </c>
      <c r="M134" s="366">
        <f t="shared" si="129"/>
        <v>0</v>
      </c>
      <c r="N134" s="366">
        <f t="shared" si="129"/>
        <v>0</v>
      </c>
      <c r="O134" s="366">
        <f t="shared" si="129"/>
        <v>0</v>
      </c>
      <c r="P134" s="366">
        <f t="shared" si="129"/>
        <v>0</v>
      </c>
      <c r="Q134" s="366">
        <f t="shared" si="129"/>
        <v>0</v>
      </c>
      <c r="R134" s="366">
        <f t="shared" si="129"/>
        <v>0</v>
      </c>
      <c r="S134" s="366">
        <f t="shared" si="129"/>
        <v>0</v>
      </c>
      <c r="T134" s="366">
        <f t="shared" si="129"/>
        <v>0</v>
      </c>
      <c r="U134" s="366">
        <f t="shared" si="129"/>
        <v>0</v>
      </c>
      <c r="V134" s="366">
        <f t="shared" si="129"/>
        <v>0</v>
      </c>
      <c r="W134" s="366">
        <f t="shared" si="129"/>
        <v>0</v>
      </c>
      <c r="X134" s="366">
        <f t="shared" si="129"/>
        <v>0</v>
      </c>
      <c r="Y134" s="366">
        <f t="shared" si="129"/>
        <v>0</v>
      </c>
      <c r="Z134" s="366">
        <f t="shared" si="129"/>
        <v>0</v>
      </c>
      <c r="AA134" s="366">
        <f t="shared" si="129"/>
        <v>0</v>
      </c>
      <c r="AB134" s="366">
        <f t="shared" si="129"/>
        <v>0</v>
      </c>
      <c r="AC134" s="366">
        <f t="shared" si="129"/>
        <v>0</v>
      </c>
      <c r="AD134" s="366">
        <f t="shared" si="129"/>
        <v>0</v>
      </c>
      <c r="AE134" s="366">
        <f t="shared" si="129"/>
        <v>0</v>
      </c>
      <c r="AF134" s="366">
        <f t="shared" si="129"/>
        <v>0</v>
      </c>
      <c r="AG134" s="366">
        <f t="shared" si="129"/>
        <v>0</v>
      </c>
      <c r="AH134" s="366">
        <f t="shared" si="129"/>
        <v>0</v>
      </c>
      <c r="AI134" s="366">
        <f t="shared" si="129"/>
        <v>0</v>
      </c>
      <c r="AJ134" s="366">
        <f t="shared" si="129"/>
        <v>0</v>
      </c>
      <c r="AK134" s="366">
        <f t="shared" si="129"/>
        <v>0</v>
      </c>
      <c r="AL134" s="366">
        <f t="shared" si="129"/>
        <v>0</v>
      </c>
      <c r="AM134" s="366">
        <f t="shared" si="129"/>
        <v>0</v>
      </c>
      <c r="AN134" s="366">
        <f t="shared" si="129"/>
        <v>0</v>
      </c>
      <c r="AO134" s="366">
        <f t="shared" ref="AO134:BF134" si="130">AO37+AO49+IF(AO$47&gt;0,AO$47*(AO49/SUM(AO$48:AO$57)),0)</f>
        <v>0</v>
      </c>
      <c r="AP134" s="366">
        <f t="shared" si="130"/>
        <v>0</v>
      </c>
      <c r="AQ134" s="366">
        <f t="shared" si="130"/>
        <v>0</v>
      </c>
      <c r="AR134" s="366">
        <f t="shared" si="130"/>
        <v>0</v>
      </c>
      <c r="AS134" s="366">
        <f t="shared" si="130"/>
        <v>0</v>
      </c>
      <c r="AT134" s="366">
        <f t="shared" si="130"/>
        <v>0</v>
      </c>
      <c r="AU134" s="366">
        <f t="shared" si="130"/>
        <v>0</v>
      </c>
      <c r="AV134" s="366">
        <f t="shared" si="130"/>
        <v>0</v>
      </c>
      <c r="AW134" s="366">
        <f t="shared" si="130"/>
        <v>0</v>
      </c>
      <c r="AX134" s="366">
        <f t="shared" si="130"/>
        <v>0</v>
      </c>
      <c r="AY134" s="366">
        <f t="shared" si="130"/>
        <v>0</v>
      </c>
      <c r="AZ134" s="366">
        <f t="shared" si="130"/>
        <v>0</v>
      </c>
      <c r="BA134" s="366">
        <f t="shared" si="130"/>
        <v>0</v>
      </c>
      <c r="BB134" s="366">
        <f t="shared" si="130"/>
        <v>0</v>
      </c>
      <c r="BC134" s="366">
        <f t="shared" si="130"/>
        <v>0</v>
      </c>
      <c r="BD134" s="366">
        <f t="shared" si="130"/>
        <v>0</v>
      </c>
      <c r="BE134" s="366">
        <f t="shared" si="130"/>
        <v>0</v>
      </c>
      <c r="BF134" s="366">
        <f t="shared" si="130"/>
        <v>0</v>
      </c>
      <c r="BG134" s="361"/>
    </row>
    <row r="135" spans="1:59" s="362" customFormat="1" ht="12.75" hidden="1" customHeight="1" x14ac:dyDescent="0.25">
      <c r="A135" s="852"/>
      <c r="B135" s="178" t="str">
        <f t="shared" si="124"/>
        <v>Department 3 Name</v>
      </c>
      <c r="C135" s="178"/>
      <c r="D135" s="178"/>
      <c r="E135" s="178"/>
      <c r="F135" s="178"/>
      <c r="G135" s="306">
        <v>114</v>
      </c>
      <c r="H135" s="365"/>
      <c r="I135" s="366">
        <f t="shared" ref="I135:AN135" si="131">I38+I50+IF(I$47&gt;0,I$47*(I50/SUM(I$48:I$57)),0)</f>
        <v>0</v>
      </c>
      <c r="J135" s="366">
        <f t="shared" si="131"/>
        <v>0</v>
      </c>
      <c r="K135" s="366">
        <f t="shared" si="131"/>
        <v>0</v>
      </c>
      <c r="L135" s="366">
        <f t="shared" si="131"/>
        <v>0</v>
      </c>
      <c r="M135" s="366">
        <f t="shared" si="131"/>
        <v>0</v>
      </c>
      <c r="N135" s="366">
        <f t="shared" si="131"/>
        <v>0</v>
      </c>
      <c r="O135" s="366">
        <f t="shared" si="131"/>
        <v>0</v>
      </c>
      <c r="P135" s="366">
        <f t="shared" si="131"/>
        <v>0</v>
      </c>
      <c r="Q135" s="366">
        <f t="shared" si="131"/>
        <v>0</v>
      </c>
      <c r="R135" s="366">
        <f t="shared" si="131"/>
        <v>0</v>
      </c>
      <c r="S135" s="366">
        <f t="shared" si="131"/>
        <v>0</v>
      </c>
      <c r="T135" s="366">
        <f t="shared" si="131"/>
        <v>0</v>
      </c>
      <c r="U135" s="366">
        <f t="shared" si="131"/>
        <v>0</v>
      </c>
      <c r="V135" s="366">
        <f t="shared" si="131"/>
        <v>0</v>
      </c>
      <c r="W135" s="366">
        <f t="shared" si="131"/>
        <v>0</v>
      </c>
      <c r="X135" s="366">
        <f t="shared" si="131"/>
        <v>0</v>
      </c>
      <c r="Y135" s="366">
        <f t="shared" si="131"/>
        <v>0</v>
      </c>
      <c r="Z135" s="366">
        <f t="shared" si="131"/>
        <v>0</v>
      </c>
      <c r="AA135" s="366">
        <f t="shared" si="131"/>
        <v>0</v>
      </c>
      <c r="AB135" s="366">
        <f t="shared" si="131"/>
        <v>0</v>
      </c>
      <c r="AC135" s="366">
        <f t="shared" si="131"/>
        <v>0</v>
      </c>
      <c r="AD135" s="366">
        <f t="shared" si="131"/>
        <v>0</v>
      </c>
      <c r="AE135" s="366">
        <f t="shared" si="131"/>
        <v>0</v>
      </c>
      <c r="AF135" s="366">
        <f t="shared" si="131"/>
        <v>0</v>
      </c>
      <c r="AG135" s="366">
        <f t="shared" si="131"/>
        <v>0</v>
      </c>
      <c r="AH135" s="366">
        <f t="shared" si="131"/>
        <v>0</v>
      </c>
      <c r="AI135" s="366">
        <f t="shared" si="131"/>
        <v>0</v>
      </c>
      <c r="AJ135" s="366">
        <f t="shared" si="131"/>
        <v>0</v>
      </c>
      <c r="AK135" s="366">
        <f t="shared" si="131"/>
        <v>0</v>
      </c>
      <c r="AL135" s="366">
        <f t="shared" si="131"/>
        <v>0</v>
      </c>
      <c r="AM135" s="366">
        <f t="shared" si="131"/>
        <v>0</v>
      </c>
      <c r="AN135" s="366">
        <f t="shared" si="131"/>
        <v>0</v>
      </c>
      <c r="AO135" s="366">
        <f t="shared" ref="AO135:BF135" si="132">AO38+AO50+IF(AO$47&gt;0,AO$47*(AO50/SUM(AO$48:AO$57)),0)</f>
        <v>0</v>
      </c>
      <c r="AP135" s="366">
        <f t="shared" si="132"/>
        <v>0</v>
      </c>
      <c r="AQ135" s="366">
        <f t="shared" si="132"/>
        <v>0</v>
      </c>
      <c r="AR135" s="366">
        <f t="shared" si="132"/>
        <v>0</v>
      </c>
      <c r="AS135" s="366">
        <f t="shared" si="132"/>
        <v>0</v>
      </c>
      <c r="AT135" s="366">
        <f t="shared" si="132"/>
        <v>0</v>
      </c>
      <c r="AU135" s="366">
        <f t="shared" si="132"/>
        <v>0</v>
      </c>
      <c r="AV135" s="366">
        <f t="shared" si="132"/>
        <v>0</v>
      </c>
      <c r="AW135" s="366">
        <f t="shared" si="132"/>
        <v>0</v>
      </c>
      <c r="AX135" s="366">
        <f t="shared" si="132"/>
        <v>0</v>
      </c>
      <c r="AY135" s="366">
        <f t="shared" si="132"/>
        <v>0</v>
      </c>
      <c r="AZ135" s="366">
        <f t="shared" si="132"/>
        <v>0</v>
      </c>
      <c r="BA135" s="366">
        <f t="shared" si="132"/>
        <v>0</v>
      </c>
      <c r="BB135" s="366">
        <f t="shared" si="132"/>
        <v>0</v>
      </c>
      <c r="BC135" s="366">
        <f t="shared" si="132"/>
        <v>0</v>
      </c>
      <c r="BD135" s="366">
        <f t="shared" si="132"/>
        <v>0</v>
      </c>
      <c r="BE135" s="366">
        <f t="shared" si="132"/>
        <v>0</v>
      </c>
      <c r="BF135" s="366">
        <f t="shared" si="132"/>
        <v>0</v>
      </c>
      <c r="BG135" s="361"/>
    </row>
    <row r="136" spans="1:59" s="362" customFormat="1" ht="12.75" hidden="1" customHeight="1" x14ac:dyDescent="0.25">
      <c r="A136" s="852"/>
      <c r="B136" s="178" t="str">
        <f t="shared" si="124"/>
        <v>Department 4 Name</v>
      </c>
      <c r="C136" s="178"/>
      <c r="D136" s="178"/>
      <c r="E136" s="178"/>
      <c r="F136" s="178"/>
      <c r="G136" s="305">
        <v>115</v>
      </c>
      <c r="H136" s="365"/>
      <c r="I136" s="366">
        <f t="shared" ref="I136:AN136" si="133">I39+I51+IF(I$47&gt;0,I$47*(I51/SUM(I$48:I$57)),0)</f>
        <v>0</v>
      </c>
      <c r="J136" s="366">
        <f t="shared" si="133"/>
        <v>0</v>
      </c>
      <c r="K136" s="366">
        <f t="shared" si="133"/>
        <v>0</v>
      </c>
      <c r="L136" s="366">
        <f t="shared" si="133"/>
        <v>0</v>
      </c>
      <c r="M136" s="366">
        <f t="shared" si="133"/>
        <v>0</v>
      </c>
      <c r="N136" s="366">
        <f t="shared" si="133"/>
        <v>0</v>
      </c>
      <c r="O136" s="366">
        <f t="shared" si="133"/>
        <v>0</v>
      </c>
      <c r="P136" s="366">
        <f t="shared" si="133"/>
        <v>0</v>
      </c>
      <c r="Q136" s="366">
        <f t="shared" si="133"/>
        <v>0</v>
      </c>
      <c r="R136" s="366">
        <f t="shared" si="133"/>
        <v>0</v>
      </c>
      <c r="S136" s="366">
        <f t="shared" si="133"/>
        <v>0</v>
      </c>
      <c r="T136" s="366">
        <f t="shared" si="133"/>
        <v>0</v>
      </c>
      <c r="U136" s="366">
        <f t="shared" si="133"/>
        <v>0</v>
      </c>
      <c r="V136" s="366">
        <f t="shared" si="133"/>
        <v>0</v>
      </c>
      <c r="W136" s="366">
        <f t="shared" si="133"/>
        <v>0</v>
      </c>
      <c r="X136" s="366">
        <f t="shared" si="133"/>
        <v>0</v>
      </c>
      <c r="Y136" s="366">
        <f t="shared" si="133"/>
        <v>0</v>
      </c>
      <c r="Z136" s="366">
        <f t="shared" si="133"/>
        <v>0</v>
      </c>
      <c r="AA136" s="366">
        <f t="shared" si="133"/>
        <v>0</v>
      </c>
      <c r="AB136" s="366">
        <f t="shared" si="133"/>
        <v>0</v>
      </c>
      <c r="AC136" s="366">
        <f t="shared" si="133"/>
        <v>0</v>
      </c>
      <c r="AD136" s="366">
        <f t="shared" si="133"/>
        <v>0</v>
      </c>
      <c r="AE136" s="366">
        <f t="shared" si="133"/>
        <v>0</v>
      </c>
      <c r="AF136" s="366">
        <f t="shared" si="133"/>
        <v>0</v>
      </c>
      <c r="AG136" s="366">
        <f t="shared" si="133"/>
        <v>0</v>
      </c>
      <c r="AH136" s="366">
        <f t="shared" si="133"/>
        <v>0</v>
      </c>
      <c r="AI136" s="366">
        <f t="shared" si="133"/>
        <v>0</v>
      </c>
      <c r="AJ136" s="366">
        <f t="shared" si="133"/>
        <v>0</v>
      </c>
      <c r="AK136" s="366">
        <f t="shared" si="133"/>
        <v>0</v>
      </c>
      <c r="AL136" s="366">
        <f t="shared" si="133"/>
        <v>0</v>
      </c>
      <c r="AM136" s="366">
        <f t="shared" si="133"/>
        <v>0</v>
      </c>
      <c r="AN136" s="366">
        <f t="shared" si="133"/>
        <v>0</v>
      </c>
      <c r="AO136" s="366">
        <f t="shared" ref="AO136:BF136" si="134">AO39+AO51+IF(AO$47&gt;0,AO$47*(AO51/SUM(AO$48:AO$57)),0)</f>
        <v>0</v>
      </c>
      <c r="AP136" s="366">
        <f t="shared" si="134"/>
        <v>0</v>
      </c>
      <c r="AQ136" s="366">
        <f t="shared" si="134"/>
        <v>0</v>
      </c>
      <c r="AR136" s="366">
        <f t="shared" si="134"/>
        <v>0</v>
      </c>
      <c r="AS136" s="366">
        <f t="shared" si="134"/>
        <v>0</v>
      </c>
      <c r="AT136" s="366">
        <f t="shared" si="134"/>
        <v>0</v>
      </c>
      <c r="AU136" s="366">
        <f t="shared" si="134"/>
        <v>0</v>
      </c>
      <c r="AV136" s="366">
        <f t="shared" si="134"/>
        <v>0</v>
      </c>
      <c r="AW136" s="366">
        <f t="shared" si="134"/>
        <v>0</v>
      </c>
      <c r="AX136" s="366">
        <f t="shared" si="134"/>
        <v>0</v>
      </c>
      <c r="AY136" s="366">
        <f t="shared" si="134"/>
        <v>0</v>
      </c>
      <c r="AZ136" s="366">
        <f t="shared" si="134"/>
        <v>0</v>
      </c>
      <c r="BA136" s="366">
        <f t="shared" si="134"/>
        <v>0</v>
      </c>
      <c r="BB136" s="366">
        <f t="shared" si="134"/>
        <v>0</v>
      </c>
      <c r="BC136" s="366">
        <f t="shared" si="134"/>
        <v>0</v>
      </c>
      <c r="BD136" s="366">
        <f t="shared" si="134"/>
        <v>0</v>
      </c>
      <c r="BE136" s="366">
        <f t="shared" si="134"/>
        <v>0</v>
      </c>
      <c r="BF136" s="366">
        <f t="shared" si="134"/>
        <v>0</v>
      </c>
      <c r="BG136" s="361"/>
    </row>
    <row r="137" spans="1:59" s="362" customFormat="1" ht="12.75" hidden="1" customHeight="1" x14ac:dyDescent="0.25">
      <c r="A137" s="852"/>
      <c r="B137" s="178" t="str">
        <f t="shared" si="124"/>
        <v>Department 5 Name</v>
      </c>
      <c r="C137" s="178"/>
      <c r="D137" s="178"/>
      <c r="E137" s="178"/>
      <c r="F137" s="178"/>
      <c r="G137" s="306">
        <v>116</v>
      </c>
      <c r="H137" s="365"/>
      <c r="I137" s="366">
        <f t="shared" ref="I137:AN137" si="135">I40+I52+IF(I$47&gt;0,I$47*(I52/SUM(I$48:I$57)),0)</f>
        <v>0</v>
      </c>
      <c r="J137" s="366">
        <f t="shared" si="135"/>
        <v>0</v>
      </c>
      <c r="K137" s="366">
        <f t="shared" si="135"/>
        <v>0</v>
      </c>
      <c r="L137" s="366">
        <f t="shared" si="135"/>
        <v>0</v>
      </c>
      <c r="M137" s="366">
        <f t="shared" si="135"/>
        <v>0</v>
      </c>
      <c r="N137" s="366">
        <f t="shared" si="135"/>
        <v>0</v>
      </c>
      <c r="O137" s="366">
        <f t="shared" si="135"/>
        <v>0</v>
      </c>
      <c r="P137" s="366">
        <f t="shared" si="135"/>
        <v>0</v>
      </c>
      <c r="Q137" s="366">
        <f t="shared" si="135"/>
        <v>0</v>
      </c>
      <c r="R137" s="366">
        <f t="shared" si="135"/>
        <v>0</v>
      </c>
      <c r="S137" s="366">
        <f t="shared" si="135"/>
        <v>0</v>
      </c>
      <c r="T137" s="366">
        <f t="shared" si="135"/>
        <v>0</v>
      </c>
      <c r="U137" s="366">
        <f t="shared" si="135"/>
        <v>0</v>
      </c>
      <c r="V137" s="366">
        <f t="shared" si="135"/>
        <v>0</v>
      </c>
      <c r="W137" s="366">
        <f t="shared" si="135"/>
        <v>0</v>
      </c>
      <c r="X137" s="366">
        <f t="shared" si="135"/>
        <v>0</v>
      </c>
      <c r="Y137" s="366">
        <f t="shared" si="135"/>
        <v>0</v>
      </c>
      <c r="Z137" s="366">
        <f t="shared" si="135"/>
        <v>0</v>
      </c>
      <c r="AA137" s="366">
        <f t="shared" si="135"/>
        <v>0</v>
      </c>
      <c r="AB137" s="366">
        <f t="shared" si="135"/>
        <v>0</v>
      </c>
      <c r="AC137" s="366">
        <f t="shared" si="135"/>
        <v>0</v>
      </c>
      <c r="AD137" s="366">
        <f t="shared" si="135"/>
        <v>0</v>
      </c>
      <c r="AE137" s="366">
        <f t="shared" si="135"/>
        <v>0</v>
      </c>
      <c r="AF137" s="366">
        <f t="shared" si="135"/>
        <v>0</v>
      </c>
      <c r="AG137" s="366">
        <f t="shared" si="135"/>
        <v>0</v>
      </c>
      <c r="AH137" s="366">
        <f t="shared" si="135"/>
        <v>0</v>
      </c>
      <c r="AI137" s="366">
        <f t="shared" si="135"/>
        <v>0</v>
      </c>
      <c r="AJ137" s="366">
        <f t="shared" si="135"/>
        <v>0</v>
      </c>
      <c r="AK137" s="366">
        <f t="shared" si="135"/>
        <v>0</v>
      </c>
      <c r="AL137" s="366">
        <f t="shared" si="135"/>
        <v>0</v>
      </c>
      <c r="AM137" s="366">
        <f t="shared" si="135"/>
        <v>0</v>
      </c>
      <c r="AN137" s="366">
        <f t="shared" si="135"/>
        <v>0</v>
      </c>
      <c r="AO137" s="366">
        <f t="shared" ref="AO137:BF137" si="136">AO40+AO52+IF(AO$47&gt;0,AO$47*(AO52/SUM(AO$48:AO$57)),0)</f>
        <v>0</v>
      </c>
      <c r="AP137" s="366">
        <f t="shared" si="136"/>
        <v>0</v>
      </c>
      <c r="AQ137" s="366">
        <f t="shared" si="136"/>
        <v>0</v>
      </c>
      <c r="AR137" s="366">
        <f t="shared" si="136"/>
        <v>0</v>
      </c>
      <c r="AS137" s="366">
        <f t="shared" si="136"/>
        <v>0</v>
      </c>
      <c r="AT137" s="366">
        <f t="shared" si="136"/>
        <v>0</v>
      </c>
      <c r="AU137" s="366">
        <f t="shared" si="136"/>
        <v>0</v>
      </c>
      <c r="AV137" s="366">
        <f t="shared" si="136"/>
        <v>0</v>
      </c>
      <c r="AW137" s="366">
        <f t="shared" si="136"/>
        <v>0</v>
      </c>
      <c r="AX137" s="366">
        <f t="shared" si="136"/>
        <v>0</v>
      </c>
      <c r="AY137" s="366">
        <f t="shared" si="136"/>
        <v>0</v>
      </c>
      <c r="AZ137" s="366">
        <f t="shared" si="136"/>
        <v>0</v>
      </c>
      <c r="BA137" s="366">
        <f t="shared" si="136"/>
        <v>0</v>
      </c>
      <c r="BB137" s="366">
        <f t="shared" si="136"/>
        <v>0</v>
      </c>
      <c r="BC137" s="366">
        <f t="shared" si="136"/>
        <v>0</v>
      </c>
      <c r="BD137" s="366">
        <f t="shared" si="136"/>
        <v>0</v>
      </c>
      <c r="BE137" s="366">
        <f t="shared" si="136"/>
        <v>0</v>
      </c>
      <c r="BF137" s="366">
        <f t="shared" si="136"/>
        <v>0</v>
      </c>
      <c r="BG137" s="361"/>
    </row>
    <row r="138" spans="1:59" s="362" customFormat="1" ht="12.75" hidden="1" customHeight="1" x14ac:dyDescent="0.25">
      <c r="A138" s="852"/>
      <c r="B138" s="178" t="str">
        <f t="shared" si="124"/>
        <v>Department 6 Name</v>
      </c>
      <c r="C138" s="178"/>
      <c r="D138" s="178"/>
      <c r="E138" s="178"/>
      <c r="F138" s="178"/>
      <c r="G138" s="305">
        <v>117</v>
      </c>
      <c r="H138" s="365"/>
      <c r="I138" s="366">
        <f t="shared" ref="I138:AN138" si="137">I41+I53+IF(I$47&gt;0,I$47*(I53/SUM(I$48:I$57)),0)</f>
        <v>0</v>
      </c>
      <c r="J138" s="366">
        <f t="shared" si="137"/>
        <v>0</v>
      </c>
      <c r="K138" s="366">
        <f t="shared" si="137"/>
        <v>0</v>
      </c>
      <c r="L138" s="366">
        <f t="shared" si="137"/>
        <v>0</v>
      </c>
      <c r="M138" s="366">
        <f t="shared" si="137"/>
        <v>0</v>
      </c>
      <c r="N138" s="366">
        <f t="shared" si="137"/>
        <v>0</v>
      </c>
      <c r="O138" s="366">
        <f t="shared" si="137"/>
        <v>0</v>
      </c>
      <c r="P138" s="366">
        <f t="shared" si="137"/>
        <v>0</v>
      </c>
      <c r="Q138" s="366">
        <f t="shared" si="137"/>
        <v>0</v>
      </c>
      <c r="R138" s="366">
        <f t="shared" si="137"/>
        <v>0</v>
      </c>
      <c r="S138" s="366">
        <f t="shared" si="137"/>
        <v>0</v>
      </c>
      <c r="T138" s="366">
        <f t="shared" si="137"/>
        <v>0</v>
      </c>
      <c r="U138" s="366">
        <f t="shared" si="137"/>
        <v>0</v>
      </c>
      <c r="V138" s="366">
        <f t="shared" si="137"/>
        <v>0</v>
      </c>
      <c r="W138" s="366">
        <f t="shared" si="137"/>
        <v>0</v>
      </c>
      <c r="X138" s="366">
        <f t="shared" si="137"/>
        <v>0</v>
      </c>
      <c r="Y138" s="366">
        <f t="shared" si="137"/>
        <v>0</v>
      </c>
      <c r="Z138" s="366">
        <f t="shared" si="137"/>
        <v>0</v>
      </c>
      <c r="AA138" s="366">
        <f t="shared" si="137"/>
        <v>0</v>
      </c>
      <c r="AB138" s="366">
        <f t="shared" si="137"/>
        <v>0</v>
      </c>
      <c r="AC138" s="366">
        <f t="shared" si="137"/>
        <v>0</v>
      </c>
      <c r="AD138" s="366">
        <f t="shared" si="137"/>
        <v>0</v>
      </c>
      <c r="AE138" s="366">
        <f t="shared" si="137"/>
        <v>0</v>
      </c>
      <c r="AF138" s="366">
        <f t="shared" si="137"/>
        <v>0</v>
      </c>
      <c r="AG138" s="366">
        <f t="shared" si="137"/>
        <v>0</v>
      </c>
      <c r="AH138" s="366">
        <f t="shared" si="137"/>
        <v>0</v>
      </c>
      <c r="AI138" s="366">
        <f t="shared" si="137"/>
        <v>0</v>
      </c>
      <c r="AJ138" s="366">
        <f t="shared" si="137"/>
        <v>0</v>
      </c>
      <c r="AK138" s="366">
        <f t="shared" si="137"/>
        <v>0</v>
      </c>
      <c r="AL138" s="366">
        <f t="shared" si="137"/>
        <v>0</v>
      </c>
      <c r="AM138" s="366">
        <f t="shared" si="137"/>
        <v>0</v>
      </c>
      <c r="AN138" s="366">
        <f t="shared" si="137"/>
        <v>0</v>
      </c>
      <c r="AO138" s="366">
        <f t="shared" ref="AO138:BF138" si="138">AO41+AO53+IF(AO$47&gt;0,AO$47*(AO53/SUM(AO$48:AO$57)),0)</f>
        <v>0</v>
      </c>
      <c r="AP138" s="366">
        <f t="shared" si="138"/>
        <v>0</v>
      </c>
      <c r="AQ138" s="366">
        <f t="shared" si="138"/>
        <v>0</v>
      </c>
      <c r="AR138" s="366">
        <f t="shared" si="138"/>
        <v>0</v>
      </c>
      <c r="AS138" s="366">
        <f t="shared" si="138"/>
        <v>0</v>
      </c>
      <c r="AT138" s="366">
        <f t="shared" si="138"/>
        <v>0</v>
      </c>
      <c r="AU138" s="366">
        <f t="shared" si="138"/>
        <v>0</v>
      </c>
      <c r="AV138" s="366">
        <f t="shared" si="138"/>
        <v>0</v>
      </c>
      <c r="AW138" s="366">
        <f t="shared" si="138"/>
        <v>0</v>
      </c>
      <c r="AX138" s="366">
        <f t="shared" si="138"/>
        <v>0</v>
      </c>
      <c r="AY138" s="366">
        <f t="shared" si="138"/>
        <v>0</v>
      </c>
      <c r="AZ138" s="366">
        <f t="shared" si="138"/>
        <v>0</v>
      </c>
      <c r="BA138" s="366">
        <f t="shared" si="138"/>
        <v>0</v>
      </c>
      <c r="BB138" s="366">
        <f t="shared" si="138"/>
        <v>0</v>
      </c>
      <c r="BC138" s="366">
        <f t="shared" si="138"/>
        <v>0</v>
      </c>
      <c r="BD138" s="366">
        <f t="shared" si="138"/>
        <v>0</v>
      </c>
      <c r="BE138" s="366">
        <f t="shared" si="138"/>
        <v>0</v>
      </c>
      <c r="BF138" s="366">
        <f t="shared" si="138"/>
        <v>0</v>
      </c>
      <c r="BG138" s="361"/>
    </row>
    <row r="139" spans="1:59" s="362" customFormat="1" ht="12.75" hidden="1" customHeight="1" x14ac:dyDescent="0.25">
      <c r="A139" s="852"/>
      <c r="B139" s="178" t="str">
        <f t="shared" si="124"/>
        <v>Department 7 Name</v>
      </c>
      <c r="C139" s="178"/>
      <c r="D139" s="178"/>
      <c r="E139" s="178"/>
      <c r="F139" s="178"/>
      <c r="G139" s="306">
        <v>118</v>
      </c>
      <c r="H139" s="365"/>
      <c r="I139" s="366">
        <f t="shared" ref="I139:AN139" si="139">I42+I54+IF(I$47&gt;0,I$47*(I54/SUM(I$48:I$57)),0)</f>
        <v>0</v>
      </c>
      <c r="J139" s="366">
        <f t="shared" si="139"/>
        <v>0</v>
      </c>
      <c r="K139" s="366">
        <f t="shared" si="139"/>
        <v>0</v>
      </c>
      <c r="L139" s="366">
        <f t="shared" si="139"/>
        <v>0</v>
      </c>
      <c r="M139" s="366">
        <f t="shared" si="139"/>
        <v>0</v>
      </c>
      <c r="N139" s="366">
        <f t="shared" si="139"/>
        <v>0</v>
      </c>
      <c r="O139" s="366">
        <f t="shared" si="139"/>
        <v>0</v>
      </c>
      <c r="P139" s="366">
        <f t="shared" si="139"/>
        <v>0</v>
      </c>
      <c r="Q139" s="366">
        <f t="shared" si="139"/>
        <v>0</v>
      </c>
      <c r="R139" s="366">
        <f t="shared" si="139"/>
        <v>0</v>
      </c>
      <c r="S139" s="366">
        <f t="shared" si="139"/>
        <v>0</v>
      </c>
      <c r="T139" s="366">
        <f t="shared" si="139"/>
        <v>0</v>
      </c>
      <c r="U139" s="366">
        <f t="shared" si="139"/>
        <v>0</v>
      </c>
      <c r="V139" s="366">
        <f t="shared" si="139"/>
        <v>0</v>
      </c>
      <c r="W139" s="366">
        <f t="shared" si="139"/>
        <v>0</v>
      </c>
      <c r="X139" s="366">
        <f t="shared" si="139"/>
        <v>0</v>
      </c>
      <c r="Y139" s="366">
        <f t="shared" si="139"/>
        <v>0</v>
      </c>
      <c r="Z139" s="366">
        <f t="shared" si="139"/>
        <v>0</v>
      </c>
      <c r="AA139" s="366">
        <f t="shared" si="139"/>
        <v>0</v>
      </c>
      <c r="AB139" s="366">
        <f t="shared" si="139"/>
        <v>0</v>
      </c>
      <c r="AC139" s="366">
        <f t="shared" si="139"/>
        <v>0</v>
      </c>
      <c r="AD139" s="366">
        <f t="shared" si="139"/>
        <v>0</v>
      </c>
      <c r="AE139" s="366">
        <f t="shared" si="139"/>
        <v>0</v>
      </c>
      <c r="AF139" s="366">
        <f t="shared" si="139"/>
        <v>0</v>
      </c>
      <c r="AG139" s="366">
        <f t="shared" si="139"/>
        <v>0</v>
      </c>
      <c r="AH139" s="366">
        <f t="shared" si="139"/>
        <v>0</v>
      </c>
      <c r="AI139" s="366">
        <f t="shared" si="139"/>
        <v>0</v>
      </c>
      <c r="AJ139" s="366">
        <f t="shared" si="139"/>
        <v>0</v>
      </c>
      <c r="AK139" s="366">
        <f t="shared" si="139"/>
        <v>0</v>
      </c>
      <c r="AL139" s="366">
        <f t="shared" si="139"/>
        <v>0</v>
      </c>
      <c r="AM139" s="366">
        <f t="shared" si="139"/>
        <v>0</v>
      </c>
      <c r="AN139" s="366">
        <f t="shared" si="139"/>
        <v>0</v>
      </c>
      <c r="AO139" s="366">
        <f t="shared" ref="AO139:BF139" si="140">AO42+AO54+IF(AO$47&gt;0,AO$47*(AO54/SUM(AO$48:AO$57)),0)</f>
        <v>0</v>
      </c>
      <c r="AP139" s="366">
        <f t="shared" si="140"/>
        <v>0</v>
      </c>
      <c r="AQ139" s="366">
        <f t="shared" si="140"/>
        <v>0</v>
      </c>
      <c r="AR139" s="366">
        <f t="shared" si="140"/>
        <v>0</v>
      </c>
      <c r="AS139" s="366">
        <f t="shared" si="140"/>
        <v>0</v>
      </c>
      <c r="AT139" s="366">
        <f t="shared" si="140"/>
        <v>0</v>
      </c>
      <c r="AU139" s="366">
        <f t="shared" si="140"/>
        <v>0</v>
      </c>
      <c r="AV139" s="366">
        <f t="shared" si="140"/>
        <v>0</v>
      </c>
      <c r="AW139" s="366">
        <f t="shared" si="140"/>
        <v>0</v>
      </c>
      <c r="AX139" s="366">
        <f t="shared" si="140"/>
        <v>0</v>
      </c>
      <c r="AY139" s="366">
        <f t="shared" si="140"/>
        <v>0</v>
      </c>
      <c r="AZ139" s="366">
        <f t="shared" si="140"/>
        <v>0</v>
      </c>
      <c r="BA139" s="366">
        <f t="shared" si="140"/>
        <v>0</v>
      </c>
      <c r="BB139" s="366">
        <f t="shared" si="140"/>
        <v>0</v>
      </c>
      <c r="BC139" s="366">
        <f t="shared" si="140"/>
        <v>0</v>
      </c>
      <c r="BD139" s="366">
        <f t="shared" si="140"/>
        <v>0</v>
      </c>
      <c r="BE139" s="366">
        <f t="shared" si="140"/>
        <v>0</v>
      </c>
      <c r="BF139" s="366">
        <f t="shared" si="140"/>
        <v>0</v>
      </c>
      <c r="BG139" s="361"/>
    </row>
    <row r="140" spans="1:59" s="362" customFormat="1" ht="12.75" hidden="1" customHeight="1" x14ac:dyDescent="0.25">
      <c r="A140" s="852"/>
      <c r="B140" s="178" t="str">
        <f t="shared" si="124"/>
        <v>Department 8 Name</v>
      </c>
      <c r="C140" s="178"/>
      <c r="D140" s="178"/>
      <c r="E140" s="178"/>
      <c r="F140" s="178"/>
      <c r="G140" s="305">
        <v>119</v>
      </c>
      <c r="H140" s="365"/>
      <c r="I140" s="366">
        <f t="shared" ref="I140:AN140" si="141">I43+I55+IF(I$47&gt;0,I$47*(I55/SUM(I$48:I$57)),0)</f>
        <v>0</v>
      </c>
      <c r="J140" s="366">
        <f t="shared" si="141"/>
        <v>0</v>
      </c>
      <c r="K140" s="366">
        <f t="shared" si="141"/>
        <v>0</v>
      </c>
      <c r="L140" s="366">
        <f t="shared" si="141"/>
        <v>0</v>
      </c>
      <c r="M140" s="366">
        <f t="shared" si="141"/>
        <v>0</v>
      </c>
      <c r="N140" s="366">
        <f t="shared" si="141"/>
        <v>0</v>
      </c>
      <c r="O140" s="366">
        <f t="shared" si="141"/>
        <v>0</v>
      </c>
      <c r="P140" s="366">
        <f t="shared" si="141"/>
        <v>0</v>
      </c>
      <c r="Q140" s="366">
        <f t="shared" si="141"/>
        <v>0</v>
      </c>
      <c r="R140" s="366">
        <f t="shared" si="141"/>
        <v>0</v>
      </c>
      <c r="S140" s="366">
        <f t="shared" si="141"/>
        <v>0</v>
      </c>
      <c r="T140" s="366">
        <f t="shared" si="141"/>
        <v>0</v>
      </c>
      <c r="U140" s="366">
        <f t="shared" si="141"/>
        <v>0</v>
      </c>
      <c r="V140" s="366">
        <f t="shared" si="141"/>
        <v>0</v>
      </c>
      <c r="W140" s="366">
        <f t="shared" si="141"/>
        <v>0</v>
      </c>
      <c r="X140" s="366">
        <f t="shared" si="141"/>
        <v>0</v>
      </c>
      <c r="Y140" s="366">
        <f t="shared" si="141"/>
        <v>0</v>
      </c>
      <c r="Z140" s="366">
        <f t="shared" si="141"/>
        <v>0</v>
      </c>
      <c r="AA140" s="366">
        <f t="shared" si="141"/>
        <v>0</v>
      </c>
      <c r="AB140" s="366">
        <f t="shared" si="141"/>
        <v>0</v>
      </c>
      <c r="AC140" s="366">
        <f t="shared" si="141"/>
        <v>0</v>
      </c>
      <c r="AD140" s="366">
        <f t="shared" si="141"/>
        <v>0</v>
      </c>
      <c r="AE140" s="366">
        <f t="shared" si="141"/>
        <v>0</v>
      </c>
      <c r="AF140" s="366">
        <f t="shared" si="141"/>
        <v>0</v>
      </c>
      <c r="AG140" s="366">
        <f t="shared" si="141"/>
        <v>0</v>
      </c>
      <c r="AH140" s="366">
        <f t="shared" si="141"/>
        <v>0</v>
      </c>
      <c r="AI140" s="366">
        <f t="shared" si="141"/>
        <v>0</v>
      </c>
      <c r="AJ140" s="366">
        <f t="shared" si="141"/>
        <v>0</v>
      </c>
      <c r="AK140" s="366">
        <f t="shared" si="141"/>
        <v>0</v>
      </c>
      <c r="AL140" s="366">
        <f t="shared" si="141"/>
        <v>0</v>
      </c>
      <c r="AM140" s="366">
        <f t="shared" si="141"/>
        <v>0</v>
      </c>
      <c r="AN140" s="366">
        <f t="shared" si="141"/>
        <v>0</v>
      </c>
      <c r="AO140" s="366">
        <f t="shared" ref="AO140:BF140" si="142">AO43+AO55+IF(AO$47&gt;0,AO$47*(AO55/SUM(AO$48:AO$57)),0)</f>
        <v>0</v>
      </c>
      <c r="AP140" s="366">
        <f t="shared" si="142"/>
        <v>0</v>
      </c>
      <c r="AQ140" s="366">
        <f t="shared" si="142"/>
        <v>0</v>
      </c>
      <c r="AR140" s="366">
        <f t="shared" si="142"/>
        <v>0</v>
      </c>
      <c r="AS140" s="366">
        <f t="shared" si="142"/>
        <v>0</v>
      </c>
      <c r="AT140" s="366">
        <f t="shared" si="142"/>
        <v>0</v>
      </c>
      <c r="AU140" s="366">
        <f t="shared" si="142"/>
        <v>0</v>
      </c>
      <c r="AV140" s="366">
        <f t="shared" si="142"/>
        <v>0</v>
      </c>
      <c r="AW140" s="366">
        <f t="shared" si="142"/>
        <v>0</v>
      </c>
      <c r="AX140" s="366">
        <f t="shared" si="142"/>
        <v>0</v>
      </c>
      <c r="AY140" s="366">
        <f t="shared" si="142"/>
        <v>0</v>
      </c>
      <c r="AZ140" s="366">
        <f t="shared" si="142"/>
        <v>0</v>
      </c>
      <c r="BA140" s="366">
        <f t="shared" si="142"/>
        <v>0</v>
      </c>
      <c r="BB140" s="366">
        <f t="shared" si="142"/>
        <v>0</v>
      </c>
      <c r="BC140" s="366">
        <f t="shared" si="142"/>
        <v>0</v>
      </c>
      <c r="BD140" s="366">
        <f t="shared" si="142"/>
        <v>0</v>
      </c>
      <c r="BE140" s="366">
        <f t="shared" si="142"/>
        <v>0</v>
      </c>
      <c r="BF140" s="366">
        <f t="shared" si="142"/>
        <v>0</v>
      </c>
      <c r="BG140" s="361"/>
    </row>
    <row r="141" spans="1:59" s="362" customFormat="1" ht="12.75" hidden="1" customHeight="1" x14ac:dyDescent="0.25">
      <c r="A141" s="852"/>
      <c r="B141" s="178" t="str">
        <f t="shared" si="124"/>
        <v>Department 9 Name</v>
      </c>
      <c r="C141" s="178"/>
      <c r="D141" s="178"/>
      <c r="E141" s="178"/>
      <c r="F141" s="178"/>
      <c r="G141" s="306">
        <v>120</v>
      </c>
      <c r="H141" s="365"/>
      <c r="I141" s="366">
        <f t="shared" ref="I141:AN141" si="143">I44+I56+IF(I$47&gt;0,I$47*(I56/SUM(I$48:I$57)),0)</f>
        <v>0</v>
      </c>
      <c r="J141" s="366">
        <f t="shared" si="143"/>
        <v>0</v>
      </c>
      <c r="K141" s="366">
        <f t="shared" si="143"/>
        <v>0</v>
      </c>
      <c r="L141" s="366">
        <f t="shared" si="143"/>
        <v>0</v>
      </c>
      <c r="M141" s="366">
        <f t="shared" si="143"/>
        <v>0</v>
      </c>
      <c r="N141" s="366">
        <f t="shared" si="143"/>
        <v>0</v>
      </c>
      <c r="O141" s="366">
        <f t="shared" si="143"/>
        <v>0</v>
      </c>
      <c r="P141" s="366">
        <f t="shared" si="143"/>
        <v>0</v>
      </c>
      <c r="Q141" s="366">
        <f t="shared" si="143"/>
        <v>0</v>
      </c>
      <c r="R141" s="366">
        <f t="shared" si="143"/>
        <v>0</v>
      </c>
      <c r="S141" s="366">
        <f t="shared" si="143"/>
        <v>0</v>
      </c>
      <c r="T141" s="366">
        <f t="shared" si="143"/>
        <v>0</v>
      </c>
      <c r="U141" s="366">
        <f t="shared" si="143"/>
        <v>0</v>
      </c>
      <c r="V141" s="366">
        <f t="shared" si="143"/>
        <v>0</v>
      </c>
      <c r="W141" s="366">
        <f t="shared" si="143"/>
        <v>0</v>
      </c>
      <c r="X141" s="366">
        <f t="shared" si="143"/>
        <v>0</v>
      </c>
      <c r="Y141" s="366">
        <f t="shared" si="143"/>
        <v>0</v>
      </c>
      <c r="Z141" s="366">
        <f t="shared" si="143"/>
        <v>0</v>
      </c>
      <c r="AA141" s="366">
        <f t="shared" si="143"/>
        <v>0</v>
      </c>
      <c r="AB141" s="366">
        <f t="shared" si="143"/>
        <v>0</v>
      </c>
      <c r="AC141" s="366">
        <f t="shared" si="143"/>
        <v>0</v>
      </c>
      <c r="AD141" s="366">
        <f t="shared" si="143"/>
        <v>0</v>
      </c>
      <c r="AE141" s="366">
        <f t="shared" si="143"/>
        <v>0</v>
      </c>
      <c r="AF141" s="366">
        <f t="shared" si="143"/>
        <v>0</v>
      </c>
      <c r="AG141" s="366">
        <f t="shared" si="143"/>
        <v>0</v>
      </c>
      <c r="AH141" s="366">
        <f t="shared" si="143"/>
        <v>0</v>
      </c>
      <c r="AI141" s="366">
        <f t="shared" si="143"/>
        <v>0</v>
      </c>
      <c r="AJ141" s="366">
        <f t="shared" si="143"/>
        <v>0</v>
      </c>
      <c r="AK141" s="366">
        <f t="shared" si="143"/>
        <v>0</v>
      </c>
      <c r="AL141" s="366">
        <f t="shared" si="143"/>
        <v>0</v>
      </c>
      <c r="AM141" s="366">
        <f t="shared" si="143"/>
        <v>0</v>
      </c>
      <c r="AN141" s="366">
        <f t="shared" si="143"/>
        <v>0</v>
      </c>
      <c r="AO141" s="366">
        <f t="shared" ref="AO141:BF141" si="144">AO44+AO56+IF(AO$47&gt;0,AO$47*(AO56/SUM(AO$48:AO$57)),0)</f>
        <v>0</v>
      </c>
      <c r="AP141" s="366">
        <f t="shared" si="144"/>
        <v>0</v>
      </c>
      <c r="AQ141" s="366">
        <f t="shared" si="144"/>
        <v>0</v>
      </c>
      <c r="AR141" s="366">
        <f t="shared" si="144"/>
        <v>0</v>
      </c>
      <c r="AS141" s="366">
        <f t="shared" si="144"/>
        <v>0</v>
      </c>
      <c r="AT141" s="366">
        <f t="shared" si="144"/>
        <v>0</v>
      </c>
      <c r="AU141" s="366">
        <f t="shared" si="144"/>
        <v>0</v>
      </c>
      <c r="AV141" s="366">
        <f t="shared" si="144"/>
        <v>0</v>
      </c>
      <c r="AW141" s="366">
        <f t="shared" si="144"/>
        <v>0</v>
      </c>
      <c r="AX141" s="366">
        <f t="shared" si="144"/>
        <v>0</v>
      </c>
      <c r="AY141" s="366">
        <f t="shared" si="144"/>
        <v>0</v>
      </c>
      <c r="AZ141" s="366">
        <f t="shared" si="144"/>
        <v>0</v>
      </c>
      <c r="BA141" s="366">
        <f t="shared" si="144"/>
        <v>0</v>
      </c>
      <c r="BB141" s="366">
        <f t="shared" si="144"/>
        <v>0</v>
      </c>
      <c r="BC141" s="366">
        <f t="shared" si="144"/>
        <v>0</v>
      </c>
      <c r="BD141" s="366">
        <f t="shared" si="144"/>
        <v>0</v>
      </c>
      <c r="BE141" s="366">
        <f t="shared" si="144"/>
        <v>0</v>
      </c>
      <c r="BF141" s="366">
        <f t="shared" si="144"/>
        <v>0</v>
      </c>
      <c r="BG141" s="361"/>
    </row>
    <row r="142" spans="1:59" s="362" customFormat="1" ht="12.75" hidden="1" customHeight="1" x14ac:dyDescent="0.25">
      <c r="A142" s="853"/>
      <c r="B142" s="178" t="str">
        <f t="shared" si="124"/>
        <v>Department 10 Name</v>
      </c>
      <c r="C142" s="178"/>
      <c r="D142" s="178"/>
      <c r="E142" s="178"/>
      <c r="F142" s="178"/>
      <c r="G142" s="305">
        <v>121</v>
      </c>
      <c r="H142" s="365"/>
      <c r="I142" s="366">
        <f t="shared" ref="I142:AN142" si="145">I45+I57+IF(I$47&gt;0,I$47*(I57/SUM(I$48:I$57)),0)</f>
        <v>0</v>
      </c>
      <c r="J142" s="366">
        <f t="shared" si="145"/>
        <v>0</v>
      </c>
      <c r="K142" s="366">
        <f t="shared" si="145"/>
        <v>0</v>
      </c>
      <c r="L142" s="366">
        <f t="shared" si="145"/>
        <v>0</v>
      </c>
      <c r="M142" s="366">
        <f t="shared" si="145"/>
        <v>0</v>
      </c>
      <c r="N142" s="366">
        <f t="shared" si="145"/>
        <v>0</v>
      </c>
      <c r="O142" s="366">
        <f t="shared" si="145"/>
        <v>0</v>
      </c>
      <c r="P142" s="366">
        <f t="shared" si="145"/>
        <v>0</v>
      </c>
      <c r="Q142" s="366">
        <f t="shared" si="145"/>
        <v>0</v>
      </c>
      <c r="R142" s="366">
        <f t="shared" si="145"/>
        <v>0</v>
      </c>
      <c r="S142" s="366">
        <f t="shared" si="145"/>
        <v>0</v>
      </c>
      <c r="T142" s="366">
        <f t="shared" si="145"/>
        <v>0</v>
      </c>
      <c r="U142" s="366">
        <f t="shared" si="145"/>
        <v>0</v>
      </c>
      <c r="V142" s="366">
        <f t="shared" si="145"/>
        <v>0</v>
      </c>
      <c r="W142" s="366">
        <f t="shared" si="145"/>
        <v>0</v>
      </c>
      <c r="X142" s="366">
        <f t="shared" si="145"/>
        <v>0</v>
      </c>
      <c r="Y142" s="366">
        <f t="shared" si="145"/>
        <v>0</v>
      </c>
      <c r="Z142" s="366">
        <f t="shared" si="145"/>
        <v>0</v>
      </c>
      <c r="AA142" s="366">
        <f t="shared" si="145"/>
        <v>0</v>
      </c>
      <c r="AB142" s="366">
        <f t="shared" si="145"/>
        <v>0</v>
      </c>
      <c r="AC142" s="366">
        <f t="shared" si="145"/>
        <v>0</v>
      </c>
      <c r="AD142" s="366">
        <f t="shared" si="145"/>
        <v>0</v>
      </c>
      <c r="AE142" s="366">
        <f t="shared" si="145"/>
        <v>0</v>
      </c>
      <c r="AF142" s="366">
        <f t="shared" si="145"/>
        <v>0</v>
      </c>
      <c r="AG142" s="366">
        <f t="shared" si="145"/>
        <v>0</v>
      </c>
      <c r="AH142" s="366">
        <f t="shared" si="145"/>
        <v>0</v>
      </c>
      <c r="AI142" s="366">
        <f t="shared" si="145"/>
        <v>0</v>
      </c>
      <c r="AJ142" s="366">
        <f t="shared" si="145"/>
        <v>0</v>
      </c>
      <c r="AK142" s="366">
        <f t="shared" si="145"/>
        <v>0</v>
      </c>
      <c r="AL142" s="366">
        <f t="shared" si="145"/>
        <v>0</v>
      </c>
      <c r="AM142" s="366">
        <f t="shared" si="145"/>
        <v>0</v>
      </c>
      <c r="AN142" s="366">
        <f t="shared" si="145"/>
        <v>0</v>
      </c>
      <c r="AO142" s="366">
        <f t="shared" ref="AO142:BF142" si="146">AO45+AO57+IF(AO$47&gt;0,AO$47*(AO57/SUM(AO$48:AO$57)),0)</f>
        <v>0</v>
      </c>
      <c r="AP142" s="366">
        <f t="shared" si="146"/>
        <v>0</v>
      </c>
      <c r="AQ142" s="366">
        <f t="shared" si="146"/>
        <v>0</v>
      </c>
      <c r="AR142" s="366">
        <f t="shared" si="146"/>
        <v>0</v>
      </c>
      <c r="AS142" s="366">
        <f t="shared" si="146"/>
        <v>0</v>
      </c>
      <c r="AT142" s="366">
        <f t="shared" si="146"/>
        <v>0</v>
      </c>
      <c r="AU142" s="366">
        <f t="shared" si="146"/>
        <v>0</v>
      </c>
      <c r="AV142" s="366">
        <f t="shared" si="146"/>
        <v>0</v>
      </c>
      <c r="AW142" s="366">
        <f t="shared" si="146"/>
        <v>0</v>
      </c>
      <c r="AX142" s="366">
        <f t="shared" si="146"/>
        <v>0</v>
      </c>
      <c r="AY142" s="366">
        <f t="shared" si="146"/>
        <v>0</v>
      </c>
      <c r="AZ142" s="366">
        <f t="shared" si="146"/>
        <v>0</v>
      </c>
      <c r="BA142" s="366">
        <f t="shared" si="146"/>
        <v>0</v>
      </c>
      <c r="BB142" s="366">
        <f t="shared" si="146"/>
        <v>0</v>
      </c>
      <c r="BC142" s="366">
        <f t="shared" si="146"/>
        <v>0</v>
      </c>
      <c r="BD142" s="366">
        <f t="shared" si="146"/>
        <v>0</v>
      </c>
      <c r="BE142" s="366">
        <f t="shared" si="146"/>
        <v>0</v>
      </c>
      <c r="BF142" s="366">
        <f t="shared" si="146"/>
        <v>0</v>
      </c>
      <c r="BG142" s="361"/>
    </row>
    <row r="143" spans="1:59" s="362" customFormat="1" ht="12.75" hidden="1" customHeight="1" x14ac:dyDescent="0.25">
      <c r="A143" s="842"/>
      <c r="B143" s="212" t="s">
        <v>106</v>
      </c>
      <c r="C143" s="212"/>
      <c r="D143" s="212"/>
      <c r="E143" s="212"/>
      <c r="F143" s="212"/>
      <c r="G143" s="306">
        <v>122</v>
      </c>
      <c r="H143" s="365"/>
      <c r="I143" s="359"/>
      <c r="J143" s="359"/>
      <c r="K143" s="359"/>
      <c r="L143" s="359"/>
      <c r="M143" s="359"/>
      <c r="N143" s="359"/>
      <c r="O143" s="359"/>
      <c r="P143" s="359"/>
      <c r="Q143" s="359"/>
      <c r="R143" s="359"/>
      <c r="S143" s="359"/>
      <c r="T143" s="359"/>
      <c r="U143" s="359"/>
      <c r="V143" s="359"/>
      <c r="W143" s="359"/>
      <c r="X143" s="359"/>
      <c r="Y143" s="359"/>
      <c r="Z143" s="359"/>
      <c r="AA143" s="359"/>
      <c r="AB143" s="359"/>
      <c r="AC143" s="359"/>
      <c r="AD143" s="359"/>
      <c r="AE143" s="359"/>
      <c r="AF143" s="359"/>
      <c r="AG143" s="359"/>
      <c r="AH143" s="359"/>
      <c r="AI143" s="359"/>
      <c r="AJ143" s="359"/>
      <c r="AK143" s="359"/>
      <c r="AL143" s="359"/>
      <c r="AM143" s="359"/>
      <c r="AN143" s="359"/>
      <c r="AO143" s="359"/>
      <c r="AP143" s="359"/>
      <c r="AQ143" s="359"/>
      <c r="AR143" s="359"/>
      <c r="AS143" s="359"/>
      <c r="AT143" s="359"/>
      <c r="AU143" s="359"/>
      <c r="AV143" s="359"/>
      <c r="AW143" s="359"/>
      <c r="AX143" s="359"/>
      <c r="AY143" s="359"/>
      <c r="AZ143" s="359"/>
      <c r="BA143" s="359"/>
      <c r="BB143" s="359"/>
      <c r="BC143" s="359"/>
      <c r="BD143" s="359"/>
      <c r="BE143" s="359"/>
      <c r="BF143" s="359"/>
      <c r="BG143" s="361"/>
    </row>
    <row r="144" spans="1:59" s="362" customFormat="1" ht="12.75" hidden="1" customHeight="1" x14ac:dyDescent="0.25">
      <c r="A144" s="843"/>
      <c r="B144" s="178" t="str">
        <f t="shared" ref="B144:B154" si="147">J9</f>
        <v>General Office Administration</v>
      </c>
      <c r="C144" s="178"/>
      <c r="D144" s="178"/>
      <c r="E144" s="178"/>
      <c r="F144" s="178"/>
      <c r="G144" s="305">
        <v>123</v>
      </c>
      <c r="H144" s="365" t="s">
        <v>107</v>
      </c>
      <c r="I144" s="360">
        <f>I132*I$71</f>
        <v>0</v>
      </c>
      <c r="J144" s="360">
        <f>J132*J$71</f>
        <v>0</v>
      </c>
      <c r="K144" s="360">
        <f>K132*K$71</f>
        <v>0</v>
      </c>
      <c r="L144" s="360">
        <f>L132*L$71</f>
        <v>0</v>
      </c>
      <c r="M144" s="360">
        <f>M132*M$71</f>
        <v>0</v>
      </c>
      <c r="N144" s="360">
        <f t="shared" ref="N144:BF144" si="148">N132*N$71</f>
        <v>0</v>
      </c>
      <c r="O144" s="360">
        <f t="shared" si="148"/>
        <v>0</v>
      </c>
      <c r="P144" s="360">
        <f t="shared" si="148"/>
        <v>0</v>
      </c>
      <c r="Q144" s="360">
        <f t="shared" si="148"/>
        <v>0</v>
      </c>
      <c r="R144" s="360">
        <f t="shared" si="148"/>
        <v>0</v>
      </c>
      <c r="S144" s="360">
        <f t="shared" si="148"/>
        <v>0</v>
      </c>
      <c r="T144" s="360">
        <f t="shared" si="148"/>
        <v>0</v>
      </c>
      <c r="U144" s="360">
        <f t="shared" si="148"/>
        <v>0</v>
      </c>
      <c r="V144" s="360">
        <f t="shared" si="148"/>
        <v>0</v>
      </c>
      <c r="W144" s="360">
        <f t="shared" si="148"/>
        <v>0</v>
      </c>
      <c r="X144" s="360">
        <f t="shared" si="148"/>
        <v>0</v>
      </c>
      <c r="Y144" s="360">
        <f t="shared" si="148"/>
        <v>0</v>
      </c>
      <c r="Z144" s="360">
        <f t="shared" si="148"/>
        <v>0</v>
      </c>
      <c r="AA144" s="360">
        <f t="shared" si="148"/>
        <v>0</v>
      </c>
      <c r="AB144" s="360">
        <f t="shared" si="148"/>
        <v>0</v>
      </c>
      <c r="AC144" s="360">
        <f t="shared" si="148"/>
        <v>0</v>
      </c>
      <c r="AD144" s="360">
        <f t="shared" si="148"/>
        <v>0</v>
      </c>
      <c r="AE144" s="360">
        <f t="shared" si="148"/>
        <v>0</v>
      </c>
      <c r="AF144" s="360">
        <f t="shared" si="148"/>
        <v>0</v>
      </c>
      <c r="AG144" s="360">
        <f t="shared" si="148"/>
        <v>0</v>
      </c>
      <c r="AH144" s="360">
        <f t="shared" si="148"/>
        <v>0</v>
      </c>
      <c r="AI144" s="360">
        <f t="shared" si="148"/>
        <v>0</v>
      </c>
      <c r="AJ144" s="360">
        <f t="shared" si="148"/>
        <v>0</v>
      </c>
      <c r="AK144" s="360">
        <f t="shared" si="148"/>
        <v>0</v>
      </c>
      <c r="AL144" s="360">
        <f t="shared" si="148"/>
        <v>0</v>
      </c>
      <c r="AM144" s="360">
        <f t="shared" si="148"/>
        <v>0</v>
      </c>
      <c r="AN144" s="360">
        <f t="shared" si="148"/>
        <v>0</v>
      </c>
      <c r="AO144" s="360">
        <f t="shared" si="148"/>
        <v>0</v>
      </c>
      <c r="AP144" s="360">
        <f t="shared" si="148"/>
        <v>0</v>
      </c>
      <c r="AQ144" s="360">
        <f t="shared" si="148"/>
        <v>0</v>
      </c>
      <c r="AR144" s="360">
        <f t="shared" si="148"/>
        <v>0</v>
      </c>
      <c r="AS144" s="360">
        <f t="shared" si="148"/>
        <v>0</v>
      </c>
      <c r="AT144" s="360">
        <f t="shared" si="148"/>
        <v>0</v>
      </c>
      <c r="AU144" s="360">
        <f t="shared" si="148"/>
        <v>0</v>
      </c>
      <c r="AV144" s="360">
        <f t="shared" si="148"/>
        <v>0</v>
      </c>
      <c r="AW144" s="360">
        <f t="shared" si="148"/>
        <v>0</v>
      </c>
      <c r="AX144" s="360">
        <f t="shared" si="148"/>
        <v>0</v>
      </c>
      <c r="AY144" s="360">
        <f t="shared" si="148"/>
        <v>0</v>
      </c>
      <c r="AZ144" s="360">
        <f t="shared" si="148"/>
        <v>0</v>
      </c>
      <c r="BA144" s="360">
        <f t="shared" si="148"/>
        <v>0</v>
      </c>
      <c r="BB144" s="360">
        <f t="shared" si="148"/>
        <v>0</v>
      </c>
      <c r="BC144" s="360">
        <f t="shared" si="148"/>
        <v>0</v>
      </c>
      <c r="BD144" s="360">
        <f t="shared" si="148"/>
        <v>0</v>
      </c>
      <c r="BE144" s="360">
        <f t="shared" si="148"/>
        <v>0</v>
      </c>
      <c r="BF144" s="360">
        <f t="shared" si="148"/>
        <v>0</v>
      </c>
      <c r="BG144" s="361"/>
    </row>
    <row r="145" spans="1:59" s="362" customFormat="1" ht="12.75" hidden="1" customHeight="1" x14ac:dyDescent="0.25">
      <c r="A145" s="843"/>
      <c r="B145" s="178" t="str">
        <f t="shared" si="147"/>
        <v>Department 1 Name</v>
      </c>
      <c r="C145" s="178"/>
      <c r="D145" s="178"/>
      <c r="E145" s="178"/>
      <c r="F145" s="178"/>
      <c r="G145" s="306">
        <v>124</v>
      </c>
      <c r="H145" s="365" t="s">
        <v>108</v>
      </c>
      <c r="I145" s="360">
        <f t="shared" ref="I145:M154" si="149">I133*I$71</f>
        <v>0</v>
      </c>
      <c r="J145" s="360">
        <f t="shared" si="149"/>
        <v>0</v>
      </c>
      <c r="K145" s="360">
        <f t="shared" si="149"/>
        <v>0</v>
      </c>
      <c r="L145" s="360">
        <f t="shared" si="149"/>
        <v>0</v>
      </c>
      <c r="M145" s="360">
        <f t="shared" si="149"/>
        <v>0</v>
      </c>
      <c r="N145" s="360">
        <f t="shared" ref="N145:BF145" si="150">N133*N$71</f>
        <v>0</v>
      </c>
      <c r="O145" s="360">
        <f t="shared" si="150"/>
        <v>0</v>
      </c>
      <c r="P145" s="360">
        <f t="shared" si="150"/>
        <v>0</v>
      </c>
      <c r="Q145" s="360">
        <f t="shared" si="150"/>
        <v>0</v>
      </c>
      <c r="R145" s="360">
        <f t="shared" si="150"/>
        <v>0</v>
      </c>
      <c r="S145" s="360">
        <f t="shared" si="150"/>
        <v>0</v>
      </c>
      <c r="T145" s="360">
        <f t="shared" si="150"/>
        <v>0</v>
      </c>
      <c r="U145" s="360">
        <f t="shared" si="150"/>
        <v>0</v>
      </c>
      <c r="V145" s="360">
        <f t="shared" si="150"/>
        <v>0</v>
      </c>
      <c r="W145" s="360">
        <f t="shared" si="150"/>
        <v>0</v>
      </c>
      <c r="X145" s="360">
        <f t="shared" si="150"/>
        <v>0</v>
      </c>
      <c r="Y145" s="360">
        <f t="shared" si="150"/>
        <v>0</v>
      </c>
      <c r="Z145" s="360">
        <f t="shared" si="150"/>
        <v>0</v>
      </c>
      <c r="AA145" s="360">
        <f t="shared" si="150"/>
        <v>0</v>
      </c>
      <c r="AB145" s="360">
        <f t="shared" si="150"/>
        <v>0</v>
      </c>
      <c r="AC145" s="360">
        <f t="shared" si="150"/>
        <v>0</v>
      </c>
      <c r="AD145" s="360">
        <f t="shared" si="150"/>
        <v>0</v>
      </c>
      <c r="AE145" s="360">
        <f t="shared" si="150"/>
        <v>0</v>
      </c>
      <c r="AF145" s="360">
        <f t="shared" si="150"/>
        <v>0</v>
      </c>
      <c r="AG145" s="360">
        <f t="shared" si="150"/>
        <v>0</v>
      </c>
      <c r="AH145" s="360">
        <f t="shared" si="150"/>
        <v>0</v>
      </c>
      <c r="AI145" s="360">
        <f t="shared" si="150"/>
        <v>0</v>
      </c>
      <c r="AJ145" s="360">
        <f t="shared" si="150"/>
        <v>0</v>
      </c>
      <c r="AK145" s="360">
        <f t="shared" si="150"/>
        <v>0</v>
      </c>
      <c r="AL145" s="360">
        <f t="shared" si="150"/>
        <v>0</v>
      </c>
      <c r="AM145" s="360">
        <f t="shared" si="150"/>
        <v>0</v>
      </c>
      <c r="AN145" s="360">
        <f t="shared" si="150"/>
        <v>0</v>
      </c>
      <c r="AO145" s="360">
        <f t="shared" si="150"/>
        <v>0</v>
      </c>
      <c r="AP145" s="360">
        <f t="shared" si="150"/>
        <v>0</v>
      </c>
      <c r="AQ145" s="360">
        <f t="shared" si="150"/>
        <v>0</v>
      </c>
      <c r="AR145" s="360">
        <f t="shared" si="150"/>
        <v>0</v>
      </c>
      <c r="AS145" s="360">
        <f t="shared" si="150"/>
        <v>0</v>
      </c>
      <c r="AT145" s="360">
        <f t="shared" si="150"/>
        <v>0</v>
      </c>
      <c r="AU145" s="360">
        <f t="shared" si="150"/>
        <v>0</v>
      </c>
      <c r="AV145" s="360">
        <f t="shared" si="150"/>
        <v>0</v>
      </c>
      <c r="AW145" s="360">
        <f t="shared" si="150"/>
        <v>0</v>
      </c>
      <c r="AX145" s="360">
        <f t="shared" si="150"/>
        <v>0</v>
      </c>
      <c r="AY145" s="360">
        <f t="shared" si="150"/>
        <v>0</v>
      </c>
      <c r="AZ145" s="360">
        <f t="shared" si="150"/>
        <v>0</v>
      </c>
      <c r="BA145" s="360">
        <f t="shared" si="150"/>
        <v>0</v>
      </c>
      <c r="BB145" s="360">
        <f t="shared" si="150"/>
        <v>0</v>
      </c>
      <c r="BC145" s="360">
        <f t="shared" si="150"/>
        <v>0</v>
      </c>
      <c r="BD145" s="360">
        <f t="shared" si="150"/>
        <v>0</v>
      </c>
      <c r="BE145" s="360">
        <f t="shared" si="150"/>
        <v>0</v>
      </c>
      <c r="BF145" s="360">
        <f t="shared" si="150"/>
        <v>0</v>
      </c>
      <c r="BG145" s="361"/>
    </row>
    <row r="146" spans="1:59" s="362" customFormat="1" ht="12.75" hidden="1" customHeight="1" x14ac:dyDescent="0.25">
      <c r="A146" s="843"/>
      <c r="B146" s="178" t="str">
        <f t="shared" si="147"/>
        <v>Department 2 Name</v>
      </c>
      <c r="C146" s="178"/>
      <c r="D146" s="178"/>
      <c r="E146" s="178"/>
      <c r="F146" s="178"/>
      <c r="G146" s="305">
        <v>125</v>
      </c>
      <c r="H146" s="365" t="s">
        <v>109</v>
      </c>
      <c r="I146" s="360">
        <f t="shared" si="149"/>
        <v>0</v>
      </c>
      <c r="J146" s="360">
        <f t="shared" si="149"/>
        <v>0</v>
      </c>
      <c r="K146" s="360">
        <f t="shared" si="149"/>
        <v>0</v>
      </c>
      <c r="L146" s="360">
        <f t="shared" si="149"/>
        <v>0</v>
      </c>
      <c r="M146" s="360">
        <f t="shared" si="149"/>
        <v>0</v>
      </c>
      <c r="N146" s="360">
        <f t="shared" ref="N146:BF146" si="151">N134*N$71</f>
        <v>0</v>
      </c>
      <c r="O146" s="360">
        <f t="shared" si="151"/>
        <v>0</v>
      </c>
      <c r="P146" s="360">
        <f t="shared" si="151"/>
        <v>0</v>
      </c>
      <c r="Q146" s="360">
        <f t="shared" si="151"/>
        <v>0</v>
      </c>
      <c r="R146" s="360">
        <f t="shared" si="151"/>
        <v>0</v>
      </c>
      <c r="S146" s="360">
        <f t="shared" si="151"/>
        <v>0</v>
      </c>
      <c r="T146" s="360">
        <f t="shared" si="151"/>
        <v>0</v>
      </c>
      <c r="U146" s="360">
        <f t="shared" si="151"/>
        <v>0</v>
      </c>
      <c r="V146" s="360">
        <f t="shared" si="151"/>
        <v>0</v>
      </c>
      <c r="W146" s="360">
        <f t="shared" si="151"/>
        <v>0</v>
      </c>
      <c r="X146" s="360">
        <f t="shared" si="151"/>
        <v>0</v>
      </c>
      <c r="Y146" s="360">
        <f t="shared" si="151"/>
        <v>0</v>
      </c>
      <c r="Z146" s="360">
        <f t="shared" si="151"/>
        <v>0</v>
      </c>
      <c r="AA146" s="360">
        <f t="shared" si="151"/>
        <v>0</v>
      </c>
      <c r="AB146" s="360">
        <f t="shared" si="151"/>
        <v>0</v>
      </c>
      <c r="AC146" s="360">
        <f t="shared" si="151"/>
        <v>0</v>
      </c>
      <c r="AD146" s="360">
        <f t="shared" si="151"/>
        <v>0</v>
      </c>
      <c r="AE146" s="360">
        <f t="shared" si="151"/>
        <v>0</v>
      </c>
      <c r="AF146" s="360">
        <f t="shared" si="151"/>
        <v>0</v>
      </c>
      <c r="AG146" s="360">
        <f t="shared" si="151"/>
        <v>0</v>
      </c>
      <c r="AH146" s="360">
        <f t="shared" si="151"/>
        <v>0</v>
      </c>
      <c r="AI146" s="360">
        <f t="shared" si="151"/>
        <v>0</v>
      </c>
      <c r="AJ146" s="360">
        <f t="shared" si="151"/>
        <v>0</v>
      </c>
      <c r="AK146" s="360">
        <f t="shared" si="151"/>
        <v>0</v>
      </c>
      <c r="AL146" s="360">
        <f t="shared" si="151"/>
        <v>0</v>
      </c>
      <c r="AM146" s="360">
        <f t="shared" si="151"/>
        <v>0</v>
      </c>
      <c r="AN146" s="360">
        <f t="shared" si="151"/>
        <v>0</v>
      </c>
      <c r="AO146" s="360">
        <f t="shared" si="151"/>
        <v>0</v>
      </c>
      <c r="AP146" s="360">
        <f t="shared" si="151"/>
        <v>0</v>
      </c>
      <c r="AQ146" s="360">
        <f t="shared" si="151"/>
        <v>0</v>
      </c>
      <c r="AR146" s="360">
        <f t="shared" si="151"/>
        <v>0</v>
      </c>
      <c r="AS146" s="360">
        <f t="shared" si="151"/>
        <v>0</v>
      </c>
      <c r="AT146" s="360">
        <f t="shared" si="151"/>
        <v>0</v>
      </c>
      <c r="AU146" s="360">
        <f t="shared" si="151"/>
        <v>0</v>
      </c>
      <c r="AV146" s="360">
        <f t="shared" si="151"/>
        <v>0</v>
      </c>
      <c r="AW146" s="360">
        <f t="shared" si="151"/>
        <v>0</v>
      </c>
      <c r="AX146" s="360">
        <f t="shared" si="151"/>
        <v>0</v>
      </c>
      <c r="AY146" s="360">
        <f t="shared" si="151"/>
        <v>0</v>
      </c>
      <c r="AZ146" s="360">
        <f t="shared" si="151"/>
        <v>0</v>
      </c>
      <c r="BA146" s="360">
        <f t="shared" si="151"/>
        <v>0</v>
      </c>
      <c r="BB146" s="360">
        <f t="shared" si="151"/>
        <v>0</v>
      </c>
      <c r="BC146" s="360">
        <f t="shared" si="151"/>
        <v>0</v>
      </c>
      <c r="BD146" s="360">
        <f t="shared" si="151"/>
        <v>0</v>
      </c>
      <c r="BE146" s="360">
        <f t="shared" si="151"/>
        <v>0</v>
      </c>
      <c r="BF146" s="360">
        <f t="shared" si="151"/>
        <v>0</v>
      </c>
      <c r="BG146" s="361"/>
    </row>
    <row r="147" spans="1:59" s="362" customFormat="1" ht="12.75" hidden="1" customHeight="1" x14ac:dyDescent="0.25">
      <c r="A147" s="843"/>
      <c r="B147" s="178" t="str">
        <f t="shared" si="147"/>
        <v>Department 3 Name</v>
      </c>
      <c r="C147" s="178"/>
      <c r="D147" s="178"/>
      <c r="E147" s="178"/>
      <c r="F147" s="178"/>
      <c r="G147" s="306">
        <v>126</v>
      </c>
      <c r="H147" s="365" t="s">
        <v>110</v>
      </c>
      <c r="I147" s="360">
        <f t="shared" si="149"/>
        <v>0</v>
      </c>
      <c r="J147" s="360">
        <f t="shared" si="149"/>
        <v>0</v>
      </c>
      <c r="K147" s="360">
        <f t="shared" si="149"/>
        <v>0</v>
      </c>
      <c r="L147" s="360">
        <f t="shared" si="149"/>
        <v>0</v>
      </c>
      <c r="M147" s="360">
        <f t="shared" si="149"/>
        <v>0</v>
      </c>
      <c r="N147" s="360">
        <f t="shared" ref="N147:BF147" si="152">N135*N$71</f>
        <v>0</v>
      </c>
      <c r="O147" s="360">
        <f t="shared" si="152"/>
        <v>0</v>
      </c>
      <c r="P147" s="360">
        <f t="shared" si="152"/>
        <v>0</v>
      </c>
      <c r="Q147" s="360">
        <f t="shared" si="152"/>
        <v>0</v>
      </c>
      <c r="R147" s="360">
        <f t="shared" si="152"/>
        <v>0</v>
      </c>
      <c r="S147" s="360">
        <f t="shared" si="152"/>
        <v>0</v>
      </c>
      <c r="T147" s="360">
        <f t="shared" si="152"/>
        <v>0</v>
      </c>
      <c r="U147" s="360">
        <f t="shared" si="152"/>
        <v>0</v>
      </c>
      <c r="V147" s="360">
        <f t="shared" si="152"/>
        <v>0</v>
      </c>
      <c r="W147" s="360">
        <f t="shared" si="152"/>
        <v>0</v>
      </c>
      <c r="X147" s="360">
        <f t="shared" si="152"/>
        <v>0</v>
      </c>
      <c r="Y147" s="360">
        <f t="shared" si="152"/>
        <v>0</v>
      </c>
      <c r="Z147" s="360">
        <f t="shared" si="152"/>
        <v>0</v>
      </c>
      <c r="AA147" s="360">
        <f t="shared" si="152"/>
        <v>0</v>
      </c>
      <c r="AB147" s="360">
        <f t="shared" si="152"/>
        <v>0</v>
      </c>
      <c r="AC147" s="360">
        <f t="shared" si="152"/>
        <v>0</v>
      </c>
      <c r="AD147" s="360">
        <f t="shared" si="152"/>
        <v>0</v>
      </c>
      <c r="AE147" s="360">
        <f t="shared" si="152"/>
        <v>0</v>
      </c>
      <c r="AF147" s="360">
        <f t="shared" si="152"/>
        <v>0</v>
      </c>
      <c r="AG147" s="360">
        <f t="shared" si="152"/>
        <v>0</v>
      </c>
      <c r="AH147" s="360">
        <f t="shared" si="152"/>
        <v>0</v>
      </c>
      <c r="AI147" s="360">
        <f t="shared" si="152"/>
        <v>0</v>
      </c>
      <c r="AJ147" s="360">
        <f t="shared" si="152"/>
        <v>0</v>
      </c>
      <c r="AK147" s="360">
        <f t="shared" si="152"/>
        <v>0</v>
      </c>
      <c r="AL147" s="360">
        <f t="shared" si="152"/>
        <v>0</v>
      </c>
      <c r="AM147" s="360">
        <f t="shared" si="152"/>
        <v>0</v>
      </c>
      <c r="AN147" s="360">
        <f t="shared" si="152"/>
        <v>0</v>
      </c>
      <c r="AO147" s="360">
        <f t="shared" si="152"/>
        <v>0</v>
      </c>
      <c r="AP147" s="360">
        <f t="shared" si="152"/>
        <v>0</v>
      </c>
      <c r="AQ147" s="360">
        <f t="shared" si="152"/>
        <v>0</v>
      </c>
      <c r="AR147" s="360">
        <f t="shared" si="152"/>
        <v>0</v>
      </c>
      <c r="AS147" s="360">
        <f t="shared" si="152"/>
        <v>0</v>
      </c>
      <c r="AT147" s="360">
        <f t="shared" si="152"/>
        <v>0</v>
      </c>
      <c r="AU147" s="360">
        <f t="shared" si="152"/>
        <v>0</v>
      </c>
      <c r="AV147" s="360">
        <f t="shared" si="152"/>
        <v>0</v>
      </c>
      <c r="AW147" s="360">
        <f t="shared" si="152"/>
        <v>0</v>
      </c>
      <c r="AX147" s="360">
        <f t="shared" si="152"/>
        <v>0</v>
      </c>
      <c r="AY147" s="360">
        <f t="shared" si="152"/>
        <v>0</v>
      </c>
      <c r="AZ147" s="360">
        <f t="shared" si="152"/>
        <v>0</v>
      </c>
      <c r="BA147" s="360">
        <f t="shared" si="152"/>
        <v>0</v>
      </c>
      <c r="BB147" s="360">
        <f t="shared" si="152"/>
        <v>0</v>
      </c>
      <c r="BC147" s="360">
        <f t="shared" si="152"/>
        <v>0</v>
      </c>
      <c r="BD147" s="360">
        <f t="shared" si="152"/>
        <v>0</v>
      </c>
      <c r="BE147" s="360">
        <f t="shared" si="152"/>
        <v>0</v>
      </c>
      <c r="BF147" s="360">
        <f t="shared" si="152"/>
        <v>0</v>
      </c>
      <c r="BG147" s="361"/>
    </row>
    <row r="148" spans="1:59" s="362" customFormat="1" ht="12.75" hidden="1" customHeight="1" x14ac:dyDescent="0.25">
      <c r="A148" s="843"/>
      <c r="B148" s="178" t="str">
        <f t="shared" si="147"/>
        <v>Department 4 Name</v>
      </c>
      <c r="C148" s="178"/>
      <c r="D148" s="178"/>
      <c r="E148" s="178"/>
      <c r="F148" s="178"/>
      <c r="G148" s="305">
        <v>127</v>
      </c>
      <c r="H148" s="365" t="s">
        <v>111</v>
      </c>
      <c r="I148" s="360">
        <f t="shared" si="149"/>
        <v>0</v>
      </c>
      <c r="J148" s="360">
        <f t="shared" si="149"/>
        <v>0</v>
      </c>
      <c r="K148" s="360">
        <f t="shared" si="149"/>
        <v>0</v>
      </c>
      <c r="L148" s="360">
        <f t="shared" si="149"/>
        <v>0</v>
      </c>
      <c r="M148" s="360">
        <f t="shared" si="149"/>
        <v>0</v>
      </c>
      <c r="N148" s="360">
        <f t="shared" ref="N148:BF148" si="153">N136*N$71</f>
        <v>0</v>
      </c>
      <c r="O148" s="360">
        <f t="shared" si="153"/>
        <v>0</v>
      </c>
      <c r="P148" s="360">
        <f t="shared" si="153"/>
        <v>0</v>
      </c>
      <c r="Q148" s="360">
        <f t="shared" si="153"/>
        <v>0</v>
      </c>
      <c r="R148" s="360">
        <f t="shared" si="153"/>
        <v>0</v>
      </c>
      <c r="S148" s="360">
        <f t="shared" si="153"/>
        <v>0</v>
      </c>
      <c r="T148" s="360">
        <f t="shared" si="153"/>
        <v>0</v>
      </c>
      <c r="U148" s="360">
        <f t="shared" si="153"/>
        <v>0</v>
      </c>
      <c r="V148" s="360">
        <f t="shared" si="153"/>
        <v>0</v>
      </c>
      <c r="W148" s="360">
        <f t="shared" si="153"/>
        <v>0</v>
      </c>
      <c r="X148" s="360">
        <f t="shared" si="153"/>
        <v>0</v>
      </c>
      <c r="Y148" s="360">
        <f t="shared" si="153"/>
        <v>0</v>
      </c>
      <c r="Z148" s="360">
        <f t="shared" si="153"/>
        <v>0</v>
      </c>
      <c r="AA148" s="360">
        <f t="shared" si="153"/>
        <v>0</v>
      </c>
      <c r="AB148" s="360">
        <f t="shared" si="153"/>
        <v>0</v>
      </c>
      <c r="AC148" s="360">
        <f t="shared" si="153"/>
        <v>0</v>
      </c>
      <c r="AD148" s="360">
        <f t="shared" si="153"/>
        <v>0</v>
      </c>
      <c r="AE148" s="360">
        <f t="shared" si="153"/>
        <v>0</v>
      </c>
      <c r="AF148" s="360">
        <f t="shared" si="153"/>
        <v>0</v>
      </c>
      <c r="AG148" s="360">
        <f t="shared" si="153"/>
        <v>0</v>
      </c>
      <c r="AH148" s="360">
        <f t="shared" si="153"/>
        <v>0</v>
      </c>
      <c r="AI148" s="360">
        <f t="shared" si="153"/>
        <v>0</v>
      </c>
      <c r="AJ148" s="360">
        <f t="shared" si="153"/>
        <v>0</v>
      </c>
      <c r="AK148" s="360">
        <f t="shared" si="153"/>
        <v>0</v>
      </c>
      <c r="AL148" s="360">
        <f t="shared" si="153"/>
        <v>0</v>
      </c>
      <c r="AM148" s="360">
        <f t="shared" si="153"/>
        <v>0</v>
      </c>
      <c r="AN148" s="360">
        <f t="shared" si="153"/>
        <v>0</v>
      </c>
      <c r="AO148" s="360">
        <f t="shared" si="153"/>
        <v>0</v>
      </c>
      <c r="AP148" s="360">
        <f t="shared" si="153"/>
        <v>0</v>
      </c>
      <c r="AQ148" s="360">
        <f t="shared" si="153"/>
        <v>0</v>
      </c>
      <c r="AR148" s="360">
        <f t="shared" si="153"/>
        <v>0</v>
      </c>
      <c r="AS148" s="360">
        <f t="shared" si="153"/>
        <v>0</v>
      </c>
      <c r="AT148" s="360">
        <f t="shared" si="153"/>
        <v>0</v>
      </c>
      <c r="AU148" s="360">
        <f t="shared" si="153"/>
        <v>0</v>
      </c>
      <c r="AV148" s="360">
        <f t="shared" si="153"/>
        <v>0</v>
      </c>
      <c r="AW148" s="360">
        <f t="shared" si="153"/>
        <v>0</v>
      </c>
      <c r="AX148" s="360">
        <f t="shared" si="153"/>
        <v>0</v>
      </c>
      <c r="AY148" s="360">
        <f t="shared" si="153"/>
        <v>0</v>
      </c>
      <c r="AZ148" s="360">
        <f t="shared" si="153"/>
        <v>0</v>
      </c>
      <c r="BA148" s="360">
        <f t="shared" si="153"/>
        <v>0</v>
      </c>
      <c r="BB148" s="360">
        <f t="shared" si="153"/>
        <v>0</v>
      </c>
      <c r="BC148" s="360">
        <f t="shared" si="153"/>
        <v>0</v>
      </c>
      <c r="BD148" s="360">
        <f t="shared" si="153"/>
        <v>0</v>
      </c>
      <c r="BE148" s="360">
        <f t="shared" si="153"/>
        <v>0</v>
      </c>
      <c r="BF148" s="360">
        <f t="shared" si="153"/>
        <v>0</v>
      </c>
      <c r="BG148" s="361"/>
    </row>
    <row r="149" spans="1:59" s="362" customFormat="1" ht="12.75" hidden="1" customHeight="1" x14ac:dyDescent="0.25">
      <c r="A149" s="843"/>
      <c r="B149" s="178" t="str">
        <f t="shared" si="147"/>
        <v>Department 5 Name</v>
      </c>
      <c r="C149" s="178"/>
      <c r="D149" s="178"/>
      <c r="E149" s="178"/>
      <c r="F149" s="178"/>
      <c r="G149" s="306">
        <v>128</v>
      </c>
      <c r="H149" s="365" t="s">
        <v>112</v>
      </c>
      <c r="I149" s="360">
        <f t="shared" si="149"/>
        <v>0</v>
      </c>
      <c r="J149" s="360">
        <f t="shared" si="149"/>
        <v>0</v>
      </c>
      <c r="K149" s="360">
        <f t="shared" si="149"/>
        <v>0</v>
      </c>
      <c r="L149" s="360">
        <f t="shared" si="149"/>
        <v>0</v>
      </c>
      <c r="M149" s="360">
        <f t="shared" si="149"/>
        <v>0</v>
      </c>
      <c r="N149" s="360">
        <f t="shared" ref="N149:BF149" si="154">N137*N$71</f>
        <v>0</v>
      </c>
      <c r="O149" s="360">
        <f t="shared" si="154"/>
        <v>0</v>
      </c>
      <c r="P149" s="360">
        <f t="shared" si="154"/>
        <v>0</v>
      </c>
      <c r="Q149" s="360">
        <f t="shared" si="154"/>
        <v>0</v>
      </c>
      <c r="R149" s="360">
        <f t="shared" si="154"/>
        <v>0</v>
      </c>
      <c r="S149" s="360">
        <f t="shared" si="154"/>
        <v>0</v>
      </c>
      <c r="T149" s="360">
        <f t="shared" si="154"/>
        <v>0</v>
      </c>
      <c r="U149" s="360">
        <f t="shared" si="154"/>
        <v>0</v>
      </c>
      <c r="V149" s="360">
        <f t="shared" si="154"/>
        <v>0</v>
      </c>
      <c r="W149" s="360">
        <f t="shared" si="154"/>
        <v>0</v>
      </c>
      <c r="X149" s="360">
        <f t="shared" si="154"/>
        <v>0</v>
      </c>
      <c r="Y149" s="360">
        <f t="shared" si="154"/>
        <v>0</v>
      </c>
      <c r="Z149" s="360">
        <f t="shared" si="154"/>
        <v>0</v>
      </c>
      <c r="AA149" s="360">
        <f t="shared" si="154"/>
        <v>0</v>
      </c>
      <c r="AB149" s="360">
        <f t="shared" si="154"/>
        <v>0</v>
      </c>
      <c r="AC149" s="360">
        <f t="shared" si="154"/>
        <v>0</v>
      </c>
      <c r="AD149" s="360">
        <f t="shared" si="154"/>
        <v>0</v>
      </c>
      <c r="AE149" s="360">
        <f t="shared" si="154"/>
        <v>0</v>
      </c>
      <c r="AF149" s="360">
        <f t="shared" si="154"/>
        <v>0</v>
      </c>
      <c r="AG149" s="360">
        <f t="shared" si="154"/>
        <v>0</v>
      </c>
      <c r="AH149" s="360">
        <f t="shared" si="154"/>
        <v>0</v>
      </c>
      <c r="AI149" s="360">
        <f t="shared" si="154"/>
        <v>0</v>
      </c>
      <c r="AJ149" s="360">
        <f t="shared" si="154"/>
        <v>0</v>
      </c>
      <c r="AK149" s="360">
        <f t="shared" si="154"/>
        <v>0</v>
      </c>
      <c r="AL149" s="360">
        <f t="shared" si="154"/>
        <v>0</v>
      </c>
      <c r="AM149" s="360">
        <f t="shared" si="154"/>
        <v>0</v>
      </c>
      <c r="AN149" s="360">
        <f t="shared" si="154"/>
        <v>0</v>
      </c>
      <c r="AO149" s="360">
        <f t="shared" si="154"/>
        <v>0</v>
      </c>
      <c r="AP149" s="360">
        <f t="shared" si="154"/>
        <v>0</v>
      </c>
      <c r="AQ149" s="360">
        <f t="shared" si="154"/>
        <v>0</v>
      </c>
      <c r="AR149" s="360">
        <f t="shared" si="154"/>
        <v>0</v>
      </c>
      <c r="AS149" s="360">
        <f t="shared" si="154"/>
        <v>0</v>
      </c>
      <c r="AT149" s="360">
        <f t="shared" si="154"/>
        <v>0</v>
      </c>
      <c r="AU149" s="360">
        <f t="shared" si="154"/>
        <v>0</v>
      </c>
      <c r="AV149" s="360">
        <f t="shared" si="154"/>
        <v>0</v>
      </c>
      <c r="AW149" s="360">
        <f t="shared" si="154"/>
        <v>0</v>
      </c>
      <c r="AX149" s="360">
        <f t="shared" si="154"/>
        <v>0</v>
      </c>
      <c r="AY149" s="360">
        <f t="shared" si="154"/>
        <v>0</v>
      </c>
      <c r="AZ149" s="360">
        <f t="shared" si="154"/>
        <v>0</v>
      </c>
      <c r="BA149" s="360">
        <f t="shared" si="154"/>
        <v>0</v>
      </c>
      <c r="BB149" s="360">
        <f t="shared" si="154"/>
        <v>0</v>
      </c>
      <c r="BC149" s="360">
        <f t="shared" si="154"/>
        <v>0</v>
      </c>
      <c r="BD149" s="360">
        <f t="shared" si="154"/>
        <v>0</v>
      </c>
      <c r="BE149" s="360">
        <f t="shared" si="154"/>
        <v>0</v>
      </c>
      <c r="BF149" s="360">
        <f t="shared" si="154"/>
        <v>0</v>
      </c>
      <c r="BG149" s="361"/>
    </row>
    <row r="150" spans="1:59" s="362" customFormat="1" ht="12.75" hidden="1" customHeight="1" x14ac:dyDescent="0.25">
      <c r="A150" s="843"/>
      <c r="B150" s="178" t="str">
        <f t="shared" si="147"/>
        <v>Department 6 Name</v>
      </c>
      <c r="C150" s="178"/>
      <c r="D150" s="178"/>
      <c r="E150" s="178"/>
      <c r="F150" s="178"/>
      <c r="G150" s="305">
        <v>129</v>
      </c>
      <c r="H150" s="365" t="s">
        <v>113</v>
      </c>
      <c r="I150" s="360">
        <f t="shared" si="149"/>
        <v>0</v>
      </c>
      <c r="J150" s="360">
        <f t="shared" si="149"/>
        <v>0</v>
      </c>
      <c r="K150" s="360">
        <f t="shared" si="149"/>
        <v>0</v>
      </c>
      <c r="L150" s="360">
        <f t="shared" si="149"/>
        <v>0</v>
      </c>
      <c r="M150" s="360">
        <f t="shared" si="149"/>
        <v>0</v>
      </c>
      <c r="N150" s="360">
        <f t="shared" ref="N150:BF150" si="155">N138*N$71</f>
        <v>0</v>
      </c>
      <c r="O150" s="360">
        <f t="shared" si="155"/>
        <v>0</v>
      </c>
      <c r="P150" s="360">
        <f t="shared" si="155"/>
        <v>0</v>
      </c>
      <c r="Q150" s="360">
        <f t="shared" si="155"/>
        <v>0</v>
      </c>
      <c r="R150" s="360">
        <f t="shared" si="155"/>
        <v>0</v>
      </c>
      <c r="S150" s="360">
        <f t="shared" si="155"/>
        <v>0</v>
      </c>
      <c r="T150" s="360">
        <f t="shared" si="155"/>
        <v>0</v>
      </c>
      <c r="U150" s="360">
        <f t="shared" si="155"/>
        <v>0</v>
      </c>
      <c r="V150" s="360">
        <f t="shared" si="155"/>
        <v>0</v>
      </c>
      <c r="W150" s="360">
        <f t="shared" si="155"/>
        <v>0</v>
      </c>
      <c r="X150" s="360">
        <f t="shared" si="155"/>
        <v>0</v>
      </c>
      <c r="Y150" s="360">
        <f t="shared" si="155"/>
        <v>0</v>
      </c>
      <c r="Z150" s="360">
        <f t="shared" si="155"/>
        <v>0</v>
      </c>
      <c r="AA150" s="360">
        <f t="shared" si="155"/>
        <v>0</v>
      </c>
      <c r="AB150" s="360">
        <f t="shared" si="155"/>
        <v>0</v>
      </c>
      <c r="AC150" s="360">
        <f t="shared" si="155"/>
        <v>0</v>
      </c>
      <c r="AD150" s="360">
        <f t="shared" si="155"/>
        <v>0</v>
      </c>
      <c r="AE150" s="360">
        <f t="shared" si="155"/>
        <v>0</v>
      </c>
      <c r="AF150" s="360">
        <f t="shared" si="155"/>
        <v>0</v>
      </c>
      <c r="AG150" s="360">
        <f t="shared" si="155"/>
        <v>0</v>
      </c>
      <c r="AH150" s="360">
        <f t="shared" si="155"/>
        <v>0</v>
      </c>
      <c r="AI150" s="360">
        <f t="shared" si="155"/>
        <v>0</v>
      </c>
      <c r="AJ150" s="360">
        <f t="shared" si="155"/>
        <v>0</v>
      </c>
      <c r="AK150" s="360">
        <f t="shared" si="155"/>
        <v>0</v>
      </c>
      <c r="AL150" s="360">
        <f t="shared" si="155"/>
        <v>0</v>
      </c>
      <c r="AM150" s="360">
        <f t="shared" si="155"/>
        <v>0</v>
      </c>
      <c r="AN150" s="360">
        <f t="shared" si="155"/>
        <v>0</v>
      </c>
      <c r="AO150" s="360">
        <f t="shared" si="155"/>
        <v>0</v>
      </c>
      <c r="AP150" s="360">
        <f t="shared" si="155"/>
        <v>0</v>
      </c>
      <c r="AQ150" s="360">
        <f t="shared" si="155"/>
        <v>0</v>
      </c>
      <c r="AR150" s="360">
        <f t="shared" si="155"/>
        <v>0</v>
      </c>
      <c r="AS150" s="360">
        <f t="shared" si="155"/>
        <v>0</v>
      </c>
      <c r="AT150" s="360">
        <f t="shared" si="155"/>
        <v>0</v>
      </c>
      <c r="AU150" s="360">
        <f t="shared" si="155"/>
        <v>0</v>
      </c>
      <c r="AV150" s="360">
        <f t="shared" si="155"/>
        <v>0</v>
      </c>
      <c r="AW150" s="360">
        <f t="shared" si="155"/>
        <v>0</v>
      </c>
      <c r="AX150" s="360">
        <f t="shared" si="155"/>
        <v>0</v>
      </c>
      <c r="AY150" s="360">
        <f t="shared" si="155"/>
        <v>0</v>
      </c>
      <c r="AZ150" s="360">
        <f t="shared" si="155"/>
        <v>0</v>
      </c>
      <c r="BA150" s="360">
        <f t="shared" si="155"/>
        <v>0</v>
      </c>
      <c r="BB150" s="360">
        <f t="shared" si="155"/>
        <v>0</v>
      </c>
      <c r="BC150" s="360">
        <f t="shared" si="155"/>
        <v>0</v>
      </c>
      <c r="BD150" s="360">
        <f t="shared" si="155"/>
        <v>0</v>
      </c>
      <c r="BE150" s="360">
        <f t="shared" si="155"/>
        <v>0</v>
      </c>
      <c r="BF150" s="360">
        <f t="shared" si="155"/>
        <v>0</v>
      </c>
      <c r="BG150" s="361"/>
    </row>
    <row r="151" spans="1:59" s="362" customFormat="1" ht="12.75" hidden="1" customHeight="1" x14ac:dyDescent="0.25">
      <c r="A151" s="843"/>
      <c r="B151" s="178" t="str">
        <f t="shared" si="147"/>
        <v>Department 7 Name</v>
      </c>
      <c r="C151" s="178"/>
      <c r="D151" s="178"/>
      <c r="E151" s="178"/>
      <c r="F151" s="178"/>
      <c r="G151" s="306">
        <v>130</v>
      </c>
      <c r="H151" s="365" t="s">
        <v>114</v>
      </c>
      <c r="I151" s="360">
        <f t="shared" si="149"/>
        <v>0</v>
      </c>
      <c r="J151" s="360">
        <f t="shared" si="149"/>
        <v>0</v>
      </c>
      <c r="K151" s="360">
        <f t="shared" si="149"/>
        <v>0</v>
      </c>
      <c r="L151" s="360">
        <f t="shared" si="149"/>
        <v>0</v>
      </c>
      <c r="M151" s="360">
        <f t="shared" si="149"/>
        <v>0</v>
      </c>
      <c r="N151" s="360">
        <f t="shared" ref="N151:BF151" si="156">N139*N$71</f>
        <v>0</v>
      </c>
      <c r="O151" s="360">
        <f t="shared" si="156"/>
        <v>0</v>
      </c>
      <c r="P151" s="360">
        <f t="shared" si="156"/>
        <v>0</v>
      </c>
      <c r="Q151" s="360">
        <f t="shared" si="156"/>
        <v>0</v>
      </c>
      <c r="R151" s="360">
        <f t="shared" si="156"/>
        <v>0</v>
      </c>
      <c r="S151" s="360">
        <f t="shared" si="156"/>
        <v>0</v>
      </c>
      <c r="T151" s="360">
        <f t="shared" si="156"/>
        <v>0</v>
      </c>
      <c r="U151" s="360">
        <f t="shared" si="156"/>
        <v>0</v>
      </c>
      <c r="V151" s="360">
        <f t="shared" si="156"/>
        <v>0</v>
      </c>
      <c r="W151" s="360">
        <f t="shared" si="156"/>
        <v>0</v>
      </c>
      <c r="X151" s="360">
        <f t="shared" si="156"/>
        <v>0</v>
      </c>
      <c r="Y151" s="360">
        <f t="shared" si="156"/>
        <v>0</v>
      </c>
      <c r="Z151" s="360">
        <f t="shared" si="156"/>
        <v>0</v>
      </c>
      <c r="AA151" s="360">
        <f t="shared" si="156"/>
        <v>0</v>
      </c>
      <c r="AB151" s="360">
        <f t="shared" si="156"/>
        <v>0</v>
      </c>
      <c r="AC151" s="360">
        <f t="shared" si="156"/>
        <v>0</v>
      </c>
      <c r="AD151" s="360">
        <f t="shared" si="156"/>
        <v>0</v>
      </c>
      <c r="AE151" s="360">
        <f t="shared" si="156"/>
        <v>0</v>
      </c>
      <c r="AF151" s="360">
        <f t="shared" si="156"/>
        <v>0</v>
      </c>
      <c r="AG151" s="360">
        <f t="shared" si="156"/>
        <v>0</v>
      </c>
      <c r="AH151" s="360">
        <f t="shared" si="156"/>
        <v>0</v>
      </c>
      <c r="AI151" s="360">
        <f t="shared" si="156"/>
        <v>0</v>
      </c>
      <c r="AJ151" s="360">
        <f t="shared" si="156"/>
        <v>0</v>
      </c>
      <c r="AK151" s="360">
        <f t="shared" si="156"/>
        <v>0</v>
      </c>
      <c r="AL151" s="360">
        <f t="shared" si="156"/>
        <v>0</v>
      </c>
      <c r="AM151" s="360">
        <f t="shared" si="156"/>
        <v>0</v>
      </c>
      <c r="AN151" s="360">
        <f t="shared" si="156"/>
        <v>0</v>
      </c>
      <c r="AO151" s="360">
        <f t="shared" si="156"/>
        <v>0</v>
      </c>
      <c r="AP151" s="360">
        <f t="shared" si="156"/>
        <v>0</v>
      </c>
      <c r="AQ151" s="360">
        <f t="shared" si="156"/>
        <v>0</v>
      </c>
      <c r="AR151" s="360">
        <f t="shared" si="156"/>
        <v>0</v>
      </c>
      <c r="AS151" s="360">
        <f t="shared" si="156"/>
        <v>0</v>
      </c>
      <c r="AT151" s="360">
        <f t="shared" si="156"/>
        <v>0</v>
      </c>
      <c r="AU151" s="360">
        <f t="shared" si="156"/>
        <v>0</v>
      </c>
      <c r="AV151" s="360">
        <f t="shared" si="156"/>
        <v>0</v>
      </c>
      <c r="AW151" s="360">
        <f t="shared" si="156"/>
        <v>0</v>
      </c>
      <c r="AX151" s="360">
        <f t="shared" si="156"/>
        <v>0</v>
      </c>
      <c r="AY151" s="360">
        <f t="shared" si="156"/>
        <v>0</v>
      </c>
      <c r="AZ151" s="360">
        <f t="shared" si="156"/>
        <v>0</v>
      </c>
      <c r="BA151" s="360">
        <f t="shared" si="156"/>
        <v>0</v>
      </c>
      <c r="BB151" s="360">
        <f t="shared" si="156"/>
        <v>0</v>
      </c>
      <c r="BC151" s="360">
        <f t="shared" si="156"/>
        <v>0</v>
      </c>
      <c r="BD151" s="360">
        <f t="shared" si="156"/>
        <v>0</v>
      </c>
      <c r="BE151" s="360">
        <f t="shared" si="156"/>
        <v>0</v>
      </c>
      <c r="BF151" s="360">
        <f t="shared" si="156"/>
        <v>0</v>
      </c>
      <c r="BG151" s="361"/>
    </row>
    <row r="152" spans="1:59" s="362" customFormat="1" ht="12.75" hidden="1" customHeight="1" x14ac:dyDescent="0.25">
      <c r="A152" s="843"/>
      <c r="B152" s="178" t="str">
        <f t="shared" si="147"/>
        <v>Department 8 Name</v>
      </c>
      <c r="C152" s="178"/>
      <c r="D152" s="178"/>
      <c r="E152" s="178"/>
      <c r="F152" s="178"/>
      <c r="G152" s="305">
        <v>131</v>
      </c>
      <c r="H152" s="365" t="s">
        <v>115</v>
      </c>
      <c r="I152" s="360">
        <f t="shared" si="149"/>
        <v>0</v>
      </c>
      <c r="J152" s="360">
        <f t="shared" si="149"/>
        <v>0</v>
      </c>
      <c r="K152" s="360">
        <f t="shared" si="149"/>
        <v>0</v>
      </c>
      <c r="L152" s="360">
        <f t="shared" si="149"/>
        <v>0</v>
      </c>
      <c r="M152" s="360">
        <f t="shared" si="149"/>
        <v>0</v>
      </c>
      <c r="N152" s="360">
        <f t="shared" ref="N152:BF152" si="157">N140*N$71</f>
        <v>0</v>
      </c>
      <c r="O152" s="360">
        <f t="shared" si="157"/>
        <v>0</v>
      </c>
      <c r="P152" s="360">
        <f t="shared" si="157"/>
        <v>0</v>
      </c>
      <c r="Q152" s="360">
        <f t="shared" si="157"/>
        <v>0</v>
      </c>
      <c r="R152" s="360">
        <f t="shared" si="157"/>
        <v>0</v>
      </c>
      <c r="S152" s="360">
        <f t="shared" si="157"/>
        <v>0</v>
      </c>
      <c r="T152" s="360">
        <f t="shared" si="157"/>
        <v>0</v>
      </c>
      <c r="U152" s="360">
        <f t="shared" si="157"/>
        <v>0</v>
      </c>
      <c r="V152" s="360">
        <f t="shared" si="157"/>
        <v>0</v>
      </c>
      <c r="W152" s="360">
        <f t="shared" si="157"/>
        <v>0</v>
      </c>
      <c r="X152" s="360">
        <f t="shared" si="157"/>
        <v>0</v>
      </c>
      <c r="Y152" s="360">
        <f t="shared" si="157"/>
        <v>0</v>
      </c>
      <c r="Z152" s="360">
        <f t="shared" si="157"/>
        <v>0</v>
      </c>
      <c r="AA152" s="360">
        <f t="shared" si="157"/>
        <v>0</v>
      </c>
      <c r="AB152" s="360">
        <f t="shared" si="157"/>
        <v>0</v>
      </c>
      <c r="AC152" s="360">
        <f t="shared" si="157"/>
        <v>0</v>
      </c>
      <c r="AD152" s="360">
        <f t="shared" si="157"/>
        <v>0</v>
      </c>
      <c r="AE152" s="360">
        <f t="shared" si="157"/>
        <v>0</v>
      </c>
      <c r="AF152" s="360">
        <f t="shared" si="157"/>
        <v>0</v>
      </c>
      <c r="AG152" s="360">
        <f t="shared" si="157"/>
        <v>0</v>
      </c>
      <c r="AH152" s="360">
        <f t="shared" si="157"/>
        <v>0</v>
      </c>
      <c r="AI152" s="360">
        <f t="shared" si="157"/>
        <v>0</v>
      </c>
      <c r="AJ152" s="360">
        <f t="shared" si="157"/>
        <v>0</v>
      </c>
      <c r="AK152" s="360">
        <f t="shared" si="157"/>
        <v>0</v>
      </c>
      <c r="AL152" s="360">
        <f t="shared" si="157"/>
        <v>0</v>
      </c>
      <c r="AM152" s="360">
        <f t="shared" si="157"/>
        <v>0</v>
      </c>
      <c r="AN152" s="360">
        <f t="shared" si="157"/>
        <v>0</v>
      </c>
      <c r="AO152" s="360">
        <f t="shared" si="157"/>
        <v>0</v>
      </c>
      <c r="AP152" s="360">
        <f t="shared" si="157"/>
        <v>0</v>
      </c>
      <c r="AQ152" s="360">
        <f t="shared" si="157"/>
        <v>0</v>
      </c>
      <c r="AR152" s="360">
        <f t="shared" si="157"/>
        <v>0</v>
      </c>
      <c r="AS152" s="360">
        <f t="shared" si="157"/>
        <v>0</v>
      </c>
      <c r="AT152" s="360">
        <f t="shared" si="157"/>
        <v>0</v>
      </c>
      <c r="AU152" s="360">
        <f t="shared" si="157"/>
        <v>0</v>
      </c>
      <c r="AV152" s="360">
        <f t="shared" si="157"/>
        <v>0</v>
      </c>
      <c r="AW152" s="360">
        <f t="shared" si="157"/>
        <v>0</v>
      </c>
      <c r="AX152" s="360">
        <f t="shared" si="157"/>
        <v>0</v>
      </c>
      <c r="AY152" s="360">
        <f t="shared" si="157"/>
        <v>0</v>
      </c>
      <c r="AZ152" s="360">
        <f t="shared" si="157"/>
        <v>0</v>
      </c>
      <c r="BA152" s="360">
        <f t="shared" si="157"/>
        <v>0</v>
      </c>
      <c r="BB152" s="360">
        <f t="shared" si="157"/>
        <v>0</v>
      </c>
      <c r="BC152" s="360">
        <f t="shared" si="157"/>
        <v>0</v>
      </c>
      <c r="BD152" s="360">
        <f t="shared" si="157"/>
        <v>0</v>
      </c>
      <c r="BE152" s="360">
        <f t="shared" si="157"/>
        <v>0</v>
      </c>
      <c r="BF152" s="360">
        <f t="shared" si="157"/>
        <v>0</v>
      </c>
      <c r="BG152" s="361"/>
    </row>
    <row r="153" spans="1:59" s="362" customFormat="1" ht="12.75" hidden="1" customHeight="1" x14ac:dyDescent="0.25">
      <c r="A153" s="843"/>
      <c r="B153" s="178" t="str">
        <f t="shared" si="147"/>
        <v>Department 9 Name</v>
      </c>
      <c r="C153" s="178"/>
      <c r="D153" s="178"/>
      <c r="E153" s="178"/>
      <c r="F153" s="178"/>
      <c r="G153" s="306">
        <v>132</v>
      </c>
      <c r="H153" s="365" t="s">
        <v>116</v>
      </c>
      <c r="I153" s="360">
        <f t="shared" si="149"/>
        <v>0</v>
      </c>
      <c r="J153" s="360">
        <f t="shared" si="149"/>
        <v>0</v>
      </c>
      <c r="K153" s="360">
        <f t="shared" si="149"/>
        <v>0</v>
      </c>
      <c r="L153" s="360">
        <f t="shared" si="149"/>
        <v>0</v>
      </c>
      <c r="M153" s="360">
        <f t="shared" si="149"/>
        <v>0</v>
      </c>
      <c r="N153" s="360">
        <f t="shared" ref="N153:BF153" si="158">N141*N$71</f>
        <v>0</v>
      </c>
      <c r="O153" s="360">
        <f t="shared" si="158"/>
        <v>0</v>
      </c>
      <c r="P153" s="360">
        <f t="shared" si="158"/>
        <v>0</v>
      </c>
      <c r="Q153" s="360">
        <f t="shared" si="158"/>
        <v>0</v>
      </c>
      <c r="R153" s="360">
        <f t="shared" si="158"/>
        <v>0</v>
      </c>
      <c r="S153" s="360">
        <f t="shared" si="158"/>
        <v>0</v>
      </c>
      <c r="T153" s="360">
        <f t="shared" si="158"/>
        <v>0</v>
      </c>
      <c r="U153" s="360">
        <f t="shared" si="158"/>
        <v>0</v>
      </c>
      <c r="V153" s="360">
        <f t="shared" si="158"/>
        <v>0</v>
      </c>
      <c r="W153" s="360">
        <f t="shared" si="158"/>
        <v>0</v>
      </c>
      <c r="X153" s="360">
        <f t="shared" si="158"/>
        <v>0</v>
      </c>
      <c r="Y153" s="360">
        <f t="shared" si="158"/>
        <v>0</v>
      </c>
      <c r="Z153" s="360">
        <f t="shared" si="158"/>
        <v>0</v>
      </c>
      <c r="AA153" s="360">
        <f t="shared" si="158"/>
        <v>0</v>
      </c>
      <c r="AB153" s="360">
        <f t="shared" si="158"/>
        <v>0</v>
      </c>
      <c r="AC153" s="360">
        <f t="shared" si="158"/>
        <v>0</v>
      </c>
      <c r="AD153" s="360">
        <f t="shared" si="158"/>
        <v>0</v>
      </c>
      <c r="AE153" s="360">
        <f t="shared" si="158"/>
        <v>0</v>
      </c>
      <c r="AF153" s="360">
        <f t="shared" si="158"/>
        <v>0</v>
      </c>
      <c r="AG153" s="360">
        <f t="shared" si="158"/>
        <v>0</v>
      </c>
      <c r="AH153" s="360">
        <f t="shared" si="158"/>
        <v>0</v>
      </c>
      <c r="AI153" s="360">
        <f t="shared" si="158"/>
        <v>0</v>
      </c>
      <c r="AJ153" s="360">
        <f t="shared" si="158"/>
        <v>0</v>
      </c>
      <c r="AK153" s="360">
        <f t="shared" si="158"/>
        <v>0</v>
      </c>
      <c r="AL153" s="360">
        <f t="shared" si="158"/>
        <v>0</v>
      </c>
      <c r="AM153" s="360">
        <f t="shared" si="158"/>
        <v>0</v>
      </c>
      <c r="AN153" s="360">
        <f t="shared" si="158"/>
        <v>0</v>
      </c>
      <c r="AO153" s="360">
        <f t="shared" si="158"/>
        <v>0</v>
      </c>
      <c r="AP153" s="360">
        <f t="shared" si="158"/>
        <v>0</v>
      </c>
      <c r="AQ153" s="360">
        <f t="shared" si="158"/>
        <v>0</v>
      </c>
      <c r="AR153" s="360">
        <f t="shared" si="158"/>
        <v>0</v>
      </c>
      <c r="AS153" s="360">
        <f t="shared" si="158"/>
        <v>0</v>
      </c>
      <c r="AT153" s="360">
        <f t="shared" si="158"/>
        <v>0</v>
      </c>
      <c r="AU153" s="360">
        <f t="shared" si="158"/>
        <v>0</v>
      </c>
      <c r="AV153" s="360">
        <f t="shared" si="158"/>
        <v>0</v>
      </c>
      <c r="AW153" s="360">
        <f t="shared" si="158"/>
        <v>0</v>
      </c>
      <c r="AX153" s="360">
        <f t="shared" si="158"/>
        <v>0</v>
      </c>
      <c r="AY153" s="360">
        <f t="shared" si="158"/>
        <v>0</v>
      </c>
      <c r="AZ153" s="360">
        <f t="shared" si="158"/>
        <v>0</v>
      </c>
      <c r="BA153" s="360">
        <f t="shared" si="158"/>
        <v>0</v>
      </c>
      <c r="BB153" s="360">
        <f t="shared" si="158"/>
        <v>0</v>
      </c>
      <c r="BC153" s="360">
        <f t="shared" si="158"/>
        <v>0</v>
      </c>
      <c r="BD153" s="360">
        <f t="shared" si="158"/>
        <v>0</v>
      </c>
      <c r="BE153" s="360">
        <f t="shared" si="158"/>
        <v>0</v>
      </c>
      <c r="BF153" s="360">
        <f t="shared" si="158"/>
        <v>0</v>
      </c>
      <c r="BG153" s="361"/>
    </row>
    <row r="154" spans="1:59" s="362" customFormat="1" ht="12.75" hidden="1" customHeight="1" x14ac:dyDescent="0.25">
      <c r="A154" s="844"/>
      <c r="B154" s="178" t="str">
        <f t="shared" si="147"/>
        <v>Department 10 Name</v>
      </c>
      <c r="C154" s="178"/>
      <c r="D154" s="178"/>
      <c r="E154" s="178"/>
      <c r="F154" s="178"/>
      <c r="G154" s="305">
        <v>133</v>
      </c>
      <c r="H154" s="365" t="s">
        <v>117</v>
      </c>
      <c r="I154" s="360">
        <f t="shared" si="149"/>
        <v>0</v>
      </c>
      <c r="J154" s="360">
        <f t="shared" si="149"/>
        <v>0</v>
      </c>
      <c r="K154" s="360">
        <f t="shared" si="149"/>
        <v>0</v>
      </c>
      <c r="L154" s="360">
        <f t="shared" si="149"/>
        <v>0</v>
      </c>
      <c r="M154" s="360">
        <f t="shared" si="149"/>
        <v>0</v>
      </c>
      <c r="N154" s="360">
        <f t="shared" ref="N154:BF154" si="159">N142*N$71</f>
        <v>0</v>
      </c>
      <c r="O154" s="360">
        <f t="shared" si="159"/>
        <v>0</v>
      </c>
      <c r="P154" s="360">
        <f t="shared" si="159"/>
        <v>0</v>
      </c>
      <c r="Q154" s="360">
        <f t="shared" si="159"/>
        <v>0</v>
      </c>
      <c r="R154" s="360">
        <f t="shared" si="159"/>
        <v>0</v>
      </c>
      <c r="S154" s="360">
        <f t="shared" si="159"/>
        <v>0</v>
      </c>
      <c r="T154" s="360">
        <f t="shared" si="159"/>
        <v>0</v>
      </c>
      <c r="U154" s="360">
        <f t="shared" si="159"/>
        <v>0</v>
      </c>
      <c r="V154" s="360">
        <f t="shared" si="159"/>
        <v>0</v>
      </c>
      <c r="W154" s="360">
        <f t="shared" si="159"/>
        <v>0</v>
      </c>
      <c r="X154" s="360">
        <f t="shared" si="159"/>
        <v>0</v>
      </c>
      <c r="Y154" s="360">
        <f t="shared" si="159"/>
        <v>0</v>
      </c>
      <c r="Z154" s="360">
        <f t="shared" si="159"/>
        <v>0</v>
      </c>
      <c r="AA154" s="360">
        <f t="shared" si="159"/>
        <v>0</v>
      </c>
      <c r="AB154" s="360">
        <f t="shared" si="159"/>
        <v>0</v>
      </c>
      <c r="AC154" s="360">
        <f t="shared" si="159"/>
        <v>0</v>
      </c>
      <c r="AD154" s="360">
        <f t="shared" si="159"/>
        <v>0</v>
      </c>
      <c r="AE154" s="360">
        <f t="shared" si="159"/>
        <v>0</v>
      </c>
      <c r="AF154" s="360">
        <f t="shared" si="159"/>
        <v>0</v>
      </c>
      <c r="AG154" s="360">
        <f t="shared" si="159"/>
        <v>0</v>
      </c>
      <c r="AH154" s="360">
        <f t="shared" si="159"/>
        <v>0</v>
      </c>
      <c r="AI154" s="360">
        <f t="shared" si="159"/>
        <v>0</v>
      </c>
      <c r="AJ154" s="360">
        <f t="shared" si="159"/>
        <v>0</v>
      </c>
      <c r="AK154" s="360">
        <f t="shared" si="159"/>
        <v>0</v>
      </c>
      <c r="AL154" s="360">
        <f t="shared" si="159"/>
        <v>0</v>
      </c>
      <c r="AM154" s="360">
        <f t="shared" si="159"/>
        <v>0</v>
      </c>
      <c r="AN154" s="360">
        <f t="shared" si="159"/>
        <v>0</v>
      </c>
      <c r="AO154" s="360">
        <f t="shared" si="159"/>
        <v>0</v>
      </c>
      <c r="AP154" s="360">
        <f t="shared" si="159"/>
        <v>0</v>
      </c>
      <c r="AQ154" s="360">
        <f t="shared" si="159"/>
        <v>0</v>
      </c>
      <c r="AR154" s="360">
        <f t="shared" si="159"/>
        <v>0</v>
      </c>
      <c r="AS154" s="360">
        <f t="shared" si="159"/>
        <v>0</v>
      </c>
      <c r="AT154" s="360">
        <f t="shared" si="159"/>
        <v>0</v>
      </c>
      <c r="AU154" s="360">
        <f t="shared" si="159"/>
        <v>0</v>
      </c>
      <c r="AV154" s="360">
        <f t="shared" si="159"/>
        <v>0</v>
      </c>
      <c r="AW154" s="360">
        <f t="shared" si="159"/>
        <v>0</v>
      </c>
      <c r="AX154" s="360">
        <f t="shared" si="159"/>
        <v>0</v>
      </c>
      <c r="AY154" s="360">
        <f t="shared" si="159"/>
        <v>0</v>
      </c>
      <c r="AZ154" s="360">
        <f t="shared" si="159"/>
        <v>0</v>
      </c>
      <c r="BA154" s="360">
        <f t="shared" si="159"/>
        <v>0</v>
      </c>
      <c r="BB154" s="360">
        <f t="shared" si="159"/>
        <v>0</v>
      </c>
      <c r="BC154" s="360">
        <f t="shared" si="159"/>
        <v>0</v>
      </c>
      <c r="BD154" s="360">
        <f t="shared" si="159"/>
        <v>0</v>
      </c>
      <c r="BE154" s="360">
        <f t="shared" si="159"/>
        <v>0</v>
      </c>
      <c r="BF154" s="360">
        <f t="shared" si="159"/>
        <v>0</v>
      </c>
      <c r="BG154" s="361"/>
    </row>
    <row r="155" spans="1:59" s="362" customFormat="1" ht="12.75" hidden="1" customHeight="1" x14ac:dyDescent="0.25">
      <c r="A155" s="842"/>
      <c r="B155" s="212" t="s">
        <v>119</v>
      </c>
      <c r="C155" s="212"/>
      <c r="D155" s="212"/>
      <c r="E155" s="212"/>
      <c r="F155" s="212"/>
      <c r="G155" s="306">
        <v>134</v>
      </c>
      <c r="H155" s="365"/>
      <c r="I155" s="359"/>
      <c r="J155" s="359"/>
      <c r="K155" s="359"/>
      <c r="L155" s="359"/>
      <c r="M155" s="359"/>
      <c r="N155" s="359"/>
      <c r="O155" s="359"/>
      <c r="P155" s="359"/>
      <c r="Q155" s="359"/>
      <c r="R155" s="359"/>
      <c r="S155" s="359"/>
      <c r="T155" s="359"/>
      <c r="U155" s="359"/>
      <c r="V155" s="359"/>
      <c r="W155" s="359"/>
      <c r="X155" s="359"/>
      <c r="Y155" s="359"/>
      <c r="Z155" s="359"/>
      <c r="AA155" s="359"/>
      <c r="AB155" s="359"/>
      <c r="AC155" s="359"/>
      <c r="AD155" s="359"/>
      <c r="AE155" s="359"/>
      <c r="AF155" s="359"/>
      <c r="AG155" s="359"/>
      <c r="AH155" s="359"/>
      <c r="AI155" s="359"/>
      <c r="AJ155" s="359"/>
      <c r="AK155" s="359"/>
      <c r="AL155" s="359"/>
      <c r="AM155" s="359"/>
      <c r="AN155" s="359"/>
      <c r="AO155" s="359"/>
      <c r="AP155" s="359"/>
      <c r="AQ155" s="359"/>
      <c r="AR155" s="359"/>
      <c r="AS155" s="359"/>
      <c r="AT155" s="359"/>
      <c r="AU155" s="359"/>
      <c r="AV155" s="359"/>
      <c r="AW155" s="359"/>
      <c r="AX155" s="359"/>
      <c r="AY155" s="359"/>
      <c r="AZ155" s="359"/>
      <c r="BA155" s="359"/>
      <c r="BB155" s="359"/>
      <c r="BC155" s="359"/>
      <c r="BD155" s="359"/>
      <c r="BE155" s="359"/>
      <c r="BF155" s="359"/>
      <c r="BG155" s="361"/>
    </row>
    <row r="156" spans="1:59" s="362" customFormat="1" ht="12.75" hidden="1" customHeight="1" x14ac:dyDescent="0.25">
      <c r="A156" s="843"/>
      <c r="B156" s="178" t="str">
        <f t="shared" ref="B156:B166" si="160">J9</f>
        <v>General Office Administration</v>
      </c>
      <c r="C156" s="178"/>
      <c r="D156" s="178"/>
      <c r="E156" s="178"/>
      <c r="F156" s="178"/>
      <c r="G156" s="305">
        <v>135</v>
      </c>
      <c r="H156" s="365" t="s">
        <v>120</v>
      </c>
      <c r="I156" s="360">
        <f>I132*I$130</f>
        <v>0</v>
      </c>
      <c r="J156" s="360">
        <f>J132*J$130</f>
        <v>0</v>
      </c>
      <c r="K156" s="360">
        <f>K132*K$130</f>
        <v>0</v>
      </c>
      <c r="L156" s="360">
        <f>L132*L$130</f>
        <v>0</v>
      </c>
      <c r="M156" s="360">
        <f>M132*M$130</f>
        <v>0</v>
      </c>
      <c r="N156" s="360">
        <f t="shared" ref="N156:BF156" si="161">N132*N$130</f>
        <v>0</v>
      </c>
      <c r="O156" s="360">
        <f t="shared" si="161"/>
        <v>0</v>
      </c>
      <c r="P156" s="360">
        <f t="shared" si="161"/>
        <v>0</v>
      </c>
      <c r="Q156" s="360">
        <f t="shared" si="161"/>
        <v>0</v>
      </c>
      <c r="R156" s="360">
        <f t="shared" si="161"/>
        <v>0</v>
      </c>
      <c r="S156" s="360">
        <f t="shared" si="161"/>
        <v>0</v>
      </c>
      <c r="T156" s="360">
        <f t="shared" si="161"/>
        <v>0</v>
      </c>
      <c r="U156" s="360">
        <f t="shared" si="161"/>
        <v>0</v>
      </c>
      <c r="V156" s="360">
        <f t="shared" si="161"/>
        <v>0</v>
      </c>
      <c r="W156" s="360">
        <f t="shared" si="161"/>
        <v>0</v>
      </c>
      <c r="X156" s="360">
        <f t="shared" si="161"/>
        <v>0</v>
      </c>
      <c r="Y156" s="360">
        <f t="shared" si="161"/>
        <v>0</v>
      </c>
      <c r="Z156" s="360">
        <f t="shared" si="161"/>
        <v>0</v>
      </c>
      <c r="AA156" s="360">
        <f t="shared" si="161"/>
        <v>0</v>
      </c>
      <c r="AB156" s="360">
        <f t="shared" si="161"/>
        <v>0</v>
      </c>
      <c r="AC156" s="360">
        <f t="shared" si="161"/>
        <v>0</v>
      </c>
      <c r="AD156" s="360">
        <f t="shared" si="161"/>
        <v>0</v>
      </c>
      <c r="AE156" s="360">
        <f t="shared" si="161"/>
        <v>0</v>
      </c>
      <c r="AF156" s="360">
        <f t="shared" si="161"/>
        <v>0</v>
      </c>
      <c r="AG156" s="360">
        <f t="shared" si="161"/>
        <v>0</v>
      </c>
      <c r="AH156" s="360">
        <f t="shared" si="161"/>
        <v>0</v>
      </c>
      <c r="AI156" s="360">
        <f t="shared" si="161"/>
        <v>0</v>
      </c>
      <c r="AJ156" s="360">
        <f t="shared" si="161"/>
        <v>0</v>
      </c>
      <c r="AK156" s="360">
        <f t="shared" si="161"/>
        <v>0</v>
      </c>
      <c r="AL156" s="360">
        <f t="shared" si="161"/>
        <v>0</v>
      </c>
      <c r="AM156" s="360">
        <f t="shared" si="161"/>
        <v>0</v>
      </c>
      <c r="AN156" s="360">
        <f t="shared" si="161"/>
        <v>0</v>
      </c>
      <c r="AO156" s="360">
        <f t="shared" si="161"/>
        <v>0</v>
      </c>
      <c r="AP156" s="360">
        <f t="shared" si="161"/>
        <v>0</v>
      </c>
      <c r="AQ156" s="360">
        <f t="shared" si="161"/>
        <v>0</v>
      </c>
      <c r="AR156" s="360">
        <f t="shared" si="161"/>
        <v>0</v>
      </c>
      <c r="AS156" s="360">
        <f t="shared" si="161"/>
        <v>0</v>
      </c>
      <c r="AT156" s="360">
        <f t="shared" si="161"/>
        <v>0</v>
      </c>
      <c r="AU156" s="360">
        <f t="shared" si="161"/>
        <v>0</v>
      </c>
      <c r="AV156" s="360">
        <f t="shared" si="161"/>
        <v>0</v>
      </c>
      <c r="AW156" s="360">
        <f t="shared" si="161"/>
        <v>0</v>
      </c>
      <c r="AX156" s="360">
        <f t="shared" si="161"/>
        <v>0</v>
      </c>
      <c r="AY156" s="360">
        <f t="shared" si="161"/>
        <v>0</v>
      </c>
      <c r="AZ156" s="360">
        <f t="shared" si="161"/>
        <v>0</v>
      </c>
      <c r="BA156" s="360">
        <f t="shared" si="161"/>
        <v>0</v>
      </c>
      <c r="BB156" s="360">
        <f t="shared" si="161"/>
        <v>0</v>
      </c>
      <c r="BC156" s="360">
        <f t="shared" si="161"/>
        <v>0</v>
      </c>
      <c r="BD156" s="360">
        <f t="shared" si="161"/>
        <v>0</v>
      </c>
      <c r="BE156" s="360">
        <f t="shared" si="161"/>
        <v>0</v>
      </c>
      <c r="BF156" s="360">
        <f t="shared" si="161"/>
        <v>0</v>
      </c>
      <c r="BG156" s="361"/>
    </row>
    <row r="157" spans="1:59" s="362" customFormat="1" ht="12.75" hidden="1" customHeight="1" x14ac:dyDescent="0.25">
      <c r="A157" s="843"/>
      <c r="B157" s="178" t="str">
        <f t="shared" si="160"/>
        <v>Department 1 Name</v>
      </c>
      <c r="C157" s="178"/>
      <c r="D157" s="178"/>
      <c r="E157" s="178"/>
      <c r="F157" s="178"/>
      <c r="G157" s="306">
        <v>136</v>
      </c>
      <c r="H157" s="365" t="s">
        <v>121</v>
      </c>
      <c r="I157" s="360">
        <f t="shared" ref="I157:M166" si="162">I133*I$130</f>
        <v>0</v>
      </c>
      <c r="J157" s="360">
        <f t="shared" si="162"/>
        <v>0</v>
      </c>
      <c r="K157" s="360">
        <f t="shared" si="162"/>
        <v>0</v>
      </c>
      <c r="L157" s="360">
        <f t="shared" si="162"/>
        <v>0</v>
      </c>
      <c r="M157" s="360">
        <f t="shared" si="162"/>
        <v>0</v>
      </c>
      <c r="N157" s="360">
        <f t="shared" ref="N157:BF157" si="163">N133*N$130</f>
        <v>0</v>
      </c>
      <c r="O157" s="360">
        <f t="shared" si="163"/>
        <v>0</v>
      </c>
      <c r="P157" s="360">
        <f t="shared" si="163"/>
        <v>0</v>
      </c>
      <c r="Q157" s="360">
        <f t="shared" si="163"/>
        <v>0</v>
      </c>
      <c r="R157" s="360">
        <f t="shared" si="163"/>
        <v>0</v>
      </c>
      <c r="S157" s="360">
        <f t="shared" si="163"/>
        <v>0</v>
      </c>
      <c r="T157" s="360">
        <f t="shared" si="163"/>
        <v>0</v>
      </c>
      <c r="U157" s="360">
        <f t="shared" si="163"/>
        <v>0</v>
      </c>
      <c r="V157" s="360">
        <f t="shared" si="163"/>
        <v>0</v>
      </c>
      <c r="W157" s="360">
        <f t="shared" si="163"/>
        <v>0</v>
      </c>
      <c r="X157" s="360">
        <f t="shared" si="163"/>
        <v>0</v>
      </c>
      <c r="Y157" s="360">
        <f t="shared" si="163"/>
        <v>0</v>
      </c>
      <c r="Z157" s="360">
        <f t="shared" si="163"/>
        <v>0</v>
      </c>
      <c r="AA157" s="360">
        <f t="shared" si="163"/>
        <v>0</v>
      </c>
      <c r="AB157" s="360">
        <f t="shared" si="163"/>
        <v>0</v>
      </c>
      <c r="AC157" s="360">
        <f t="shared" si="163"/>
        <v>0</v>
      </c>
      <c r="AD157" s="360">
        <f t="shared" si="163"/>
        <v>0</v>
      </c>
      <c r="AE157" s="360">
        <f t="shared" si="163"/>
        <v>0</v>
      </c>
      <c r="AF157" s="360">
        <f t="shared" si="163"/>
        <v>0</v>
      </c>
      <c r="AG157" s="360">
        <f t="shared" si="163"/>
        <v>0</v>
      </c>
      <c r="AH157" s="360">
        <f t="shared" si="163"/>
        <v>0</v>
      </c>
      <c r="AI157" s="360">
        <f t="shared" si="163"/>
        <v>0</v>
      </c>
      <c r="AJ157" s="360">
        <f t="shared" si="163"/>
        <v>0</v>
      </c>
      <c r="AK157" s="360">
        <f t="shared" si="163"/>
        <v>0</v>
      </c>
      <c r="AL157" s="360">
        <f t="shared" si="163"/>
        <v>0</v>
      </c>
      <c r="AM157" s="360">
        <f t="shared" si="163"/>
        <v>0</v>
      </c>
      <c r="AN157" s="360">
        <f t="shared" si="163"/>
        <v>0</v>
      </c>
      <c r="AO157" s="360">
        <f t="shared" si="163"/>
        <v>0</v>
      </c>
      <c r="AP157" s="360">
        <f t="shared" si="163"/>
        <v>0</v>
      </c>
      <c r="AQ157" s="360">
        <f t="shared" si="163"/>
        <v>0</v>
      </c>
      <c r="AR157" s="360">
        <f t="shared" si="163"/>
        <v>0</v>
      </c>
      <c r="AS157" s="360">
        <f t="shared" si="163"/>
        <v>0</v>
      </c>
      <c r="AT157" s="360">
        <f t="shared" si="163"/>
        <v>0</v>
      </c>
      <c r="AU157" s="360">
        <f t="shared" si="163"/>
        <v>0</v>
      </c>
      <c r="AV157" s="360">
        <f t="shared" si="163"/>
        <v>0</v>
      </c>
      <c r="AW157" s="360">
        <f t="shared" si="163"/>
        <v>0</v>
      </c>
      <c r="AX157" s="360">
        <f t="shared" si="163"/>
        <v>0</v>
      </c>
      <c r="AY157" s="360">
        <f t="shared" si="163"/>
        <v>0</v>
      </c>
      <c r="AZ157" s="360">
        <f t="shared" si="163"/>
        <v>0</v>
      </c>
      <c r="BA157" s="360">
        <f t="shared" si="163"/>
        <v>0</v>
      </c>
      <c r="BB157" s="360">
        <f t="shared" si="163"/>
        <v>0</v>
      </c>
      <c r="BC157" s="360">
        <f t="shared" si="163"/>
        <v>0</v>
      </c>
      <c r="BD157" s="360">
        <f t="shared" si="163"/>
        <v>0</v>
      </c>
      <c r="BE157" s="360">
        <f t="shared" si="163"/>
        <v>0</v>
      </c>
      <c r="BF157" s="360">
        <f t="shared" si="163"/>
        <v>0</v>
      </c>
      <c r="BG157" s="361"/>
    </row>
    <row r="158" spans="1:59" s="362" customFormat="1" ht="12.75" hidden="1" customHeight="1" x14ac:dyDescent="0.25">
      <c r="A158" s="843"/>
      <c r="B158" s="178" t="str">
        <f t="shared" si="160"/>
        <v>Department 2 Name</v>
      </c>
      <c r="C158" s="178"/>
      <c r="D158" s="178"/>
      <c r="E158" s="178"/>
      <c r="F158" s="178"/>
      <c r="G158" s="305">
        <v>137</v>
      </c>
      <c r="H158" s="365" t="s">
        <v>122</v>
      </c>
      <c r="I158" s="360">
        <f t="shared" si="162"/>
        <v>0</v>
      </c>
      <c r="J158" s="360">
        <f t="shared" si="162"/>
        <v>0</v>
      </c>
      <c r="K158" s="360">
        <f t="shared" si="162"/>
        <v>0</v>
      </c>
      <c r="L158" s="360">
        <f t="shared" si="162"/>
        <v>0</v>
      </c>
      <c r="M158" s="360">
        <f t="shared" si="162"/>
        <v>0</v>
      </c>
      <c r="N158" s="360">
        <f t="shared" ref="N158:BF158" si="164">N134*N$130</f>
        <v>0</v>
      </c>
      <c r="O158" s="360">
        <f t="shared" si="164"/>
        <v>0</v>
      </c>
      <c r="P158" s="360">
        <f t="shared" si="164"/>
        <v>0</v>
      </c>
      <c r="Q158" s="360">
        <f t="shared" si="164"/>
        <v>0</v>
      </c>
      <c r="R158" s="360">
        <f t="shared" si="164"/>
        <v>0</v>
      </c>
      <c r="S158" s="360">
        <f t="shared" si="164"/>
        <v>0</v>
      </c>
      <c r="T158" s="360">
        <f t="shared" si="164"/>
        <v>0</v>
      </c>
      <c r="U158" s="360">
        <f t="shared" si="164"/>
        <v>0</v>
      </c>
      <c r="V158" s="360">
        <f t="shared" si="164"/>
        <v>0</v>
      </c>
      <c r="W158" s="360">
        <f t="shared" si="164"/>
        <v>0</v>
      </c>
      <c r="X158" s="360">
        <f t="shared" si="164"/>
        <v>0</v>
      </c>
      <c r="Y158" s="360">
        <f t="shared" si="164"/>
        <v>0</v>
      </c>
      <c r="Z158" s="360">
        <f t="shared" si="164"/>
        <v>0</v>
      </c>
      <c r="AA158" s="360">
        <f t="shared" si="164"/>
        <v>0</v>
      </c>
      <c r="AB158" s="360">
        <f t="shared" si="164"/>
        <v>0</v>
      </c>
      <c r="AC158" s="360">
        <f t="shared" si="164"/>
        <v>0</v>
      </c>
      <c r="AD158" s="360">
        <f t="shared" si="164"/>
        <v>0</v>
      </c>
      <c r="AE158" s="360">
        <f t="shared" si="164"/>
        <v>0</v>
      </c>
      <c r="AF158" s="360">
        <f t="shared" si="164"/>
        <v>0</v>
      </c>
      <c r="AG158" s="360">
        <f t="shared" si="164"/>
        <v>0</v>
      </c>
      <c r="AH158" s="360">
        <f t="shared" si="164"/>
        <v>0</v>
      </c>
      <c r="AI158" s="360">
        <f t="shared" si="164"/>
        <v>0</v>
      </c>
      <c r="AJ158" s="360">
        <f t="shared" si="164"/>
        <v>0</v>
      </c>
      <c r="AK158" s="360">
        <f t="shared" si="164"/>
        <v>0</v>
      </c>
      <c r="AL158" s="360">
        <f t="shared" si="164"/>
        <v>0</v>
      </c>
      <c r="AM158" s="360">
        <f t="shared" si="164"/>
        <v>0</v>
      </c>
      <c r="AN158" s="360">
        <f t="shared" si="164"/>
        <v>0</v>
      </c>
      <c r="AO158" s="360">
        <f t="shared" si="164"/>
        <v>0</v>
      </c>
      <c r="AP158" s="360">
        <f t="shared" si="164"/>
        <v>0</v>
      </c>
      <c r="AQ158" s="360">
        <f t="shared" si="164"/>
        <v>0</v>
      </c>
      <c r="AR158" s="360">
        <f t="shared" si="164"/>
        <v>0</v>
      </c>
      <c r="AS158" s="360">
        <f t="shared" si="164"/>
        <v>0</v>
      </c>
      <c r="AT158" s="360">
        <f t="shared" si="164"/>
        <v>0</v>
      </c>
      <c r="AU158" s="360">
        <f t="shared" si="164"/>
        <v>0</v>
      </c>
      <c r="AV158" s="360">
        <f t="shared" si="164"/>
        <v>0</v>
      </c>
      <c r="AW158" s="360">
        <f t="shared" si="164"/>
        <v>0</v>
      </c>
      <c r="AX158" s="360">
        <f t="shared" si="164"/>
        <v>0</v>
      </c>
      <c r="AY158" s="360">
        <f t="shared" si="164"/>
        <v>0</v>
      </c>
      <c r="AZ158" s="360">
        <f t="shared" si="164"/>
        <v>0</v>
      </c>
      <c r="BA158" s="360">
        <f t="shared" si="164"/>
        <v>0</v>
      </c>
      <c r="BB158" s="360">
        <f t="shared" si="164"/>
        <v>0</v>
      </c>
      <c r="BC158" s="360">
        <f t="shared" si="164"/>
        <v>0</v>
      </c>
      <c r="BD158" s="360">
        <f t="shared" si="164"/>
        <v>0</v>
      </c>
      <c r="BE158" s="360">
        <f t="shared" si="164"/>
        <v>0</v>
      </c>
      <c r="BF158" s="360">
        <f t="shared" si="164"/>
        <v>0</v>
      </c>
      <c r="BG158" s="361"/>
    </row>
    <row r="159" spans="1:59" s="362" customFormat="1" ht="12.75" hidden="1" customHeight="1" x14ac:dyDescent="0.25">
      <c r="A159" s="843"/>
      <c r="B159" s="178" t="str">
        <f t="shared" si="160"/>
        <v>Department 3 Name</v>
      </c>
      <c r="C159" s="178"/>
      <c r="D159" s="178"/>
      <c r="E159" s="178"/>
      <c r="F159" s="178"/>
      <c r="G159" s="306">
        <v>138</v>
      </c>
      <c r="H159" s="365" t="s">
        <v>123</v>
      </c>
      <c r="I159" s="360">
        <f t="shared" si="162"/>
        <v>0</v>
      </c>
      <c r="J159" s="360">
        <f t="shared" si="162"/>
        <v>0</v>
      </c>
      <c r="K159" s="360">
        <f t="shared" si="162"/>
        <v>0</v>
      </c>
      <c r="L159" s="360">
        <f t="shared" si="162"/>
        <v>0</v>
      </c>
      <c r="M159" s="360">
        <f t="shared" si="162"/>
        <v>0</v>
      </c>
      <c r="N159" s="360">
        <f t="shared" ref="N159:BF159" si="165">N135*N$130</f>
        <v>0</v>
      </c>
      <c r="O159" s="360">
        <f t="shared" si="165"/>
        <v>0</v>
      </c>
      <c r="P159" s="360">
        <f t="shared" si="165"/>
        <v>0</v>
      </c>
      <c r="Q159" s="360">
        <f t="shared" si="165"/>
        <v>0</v>
      </c>
      <c r="R159" s="360">
        <f t="shared" si="165"/>
        <v>0</v>
      </c>
      <c r="S159" s="360">
        <f t="shared" si="165"/>
        <v>0</v>
      </c>
      <c r="T159" s="360">
        <f t="shared" si="165"/>
        <v>0</v>
      </c>
      <c r="U159" s="360">
        <f t="shared" si="165"/>
        <v>0</v>
      </c>
      <c r="V159" s="360">
        <f t="shared" si="165"/>
        <v>0</v>
      </c>
      <c r="W159" s="360">
        <f t="shared" si="165"/>
        <v>0</v>
      </c>
      <c r="X159" s="360">
        <f t="shared" si="165"/>
        <v>0</v>
      </c>
      <c r="Y159" s="360">
        <f t="shared" si="165"/>
        <v>0</v>
      </c>
      <c r="Z159" s="360">
        <f t="shared" si="165"/>
        <v>0</v>
      </c>
      <c r="AA159" s="360">
        <f t="shared" si="165"/>
        <v>0</v>
      </c>
      <c r="AB159" s="360">
        <f t="shared" si="165"/>
        <v>0</v>
      </c>
      <c r="AC159" s="360">
        <f t="shared" si="165"/>
        <v>0</v>
      </c>
      <c r="AD159" s="360">
        <f t="shared" si="165"/>
        <v>0</v>
      </c>
      <c r="AE159" s="360">
        <f t="shared" si="165"/>
        <v>0</v>
      </c>
      <c r="AF159" s="360">
        <f t="shared" si="165"/>
        <v>0</v>
      </c>
      <c r="AG159" s="360">
        <f t="shared" si="165"/>
        <v>0</v>
      </c>
      <c r="AH159" s="360">
        <f t="shared" si="165"/>
        <v>0</v>
      </c>
      <c r="AI159" s="360">
        <f t="shared" si="165"/>
        <v>0</v>
      </c>
      <c r="AJ159" s="360">
        <f t="shared" si="165"/>
        <v>0</v>
      </c>
      <c r="AK159" s="360">
        <f t="shared" si="165"/>
        <v>0</v>
      </c>
      <c r="AL159" s="360">
        <f t="shared" si="165"/>
        <v>0</v>
      </c>
      <c r="AM159" s="360">
        <f t="shared" si="165"/>
        <v>0</v>
      </c>
      <c r="AN159" s="360">
        <f t="shared" si="165"/>
        <v>0</v>
      </c>
      <c r="AO159" s="360">
        <f t="shared" si="165"/>
        <v>0</v>
      </c>
      <c r="AP159" s="360">
        <f t="shared" si="165"/>
        <v>0</v>
      </c>
      <c r="AQ159" s="360">
        <f t="shared" si="165"/>
        <v>0</v>
      </c>
      <c r="AR159" s="360">
        <f t="shared" si="165"/>
        <v>0</v>
      </c>
      <c r="AS159" s="360">
        <f t="shared" si="165"/>
        <v>0</v>
      </c>
      <c r="AT159" s="360">
        <f t="shared" si="165"/>
        <v>0</v>
      </c>
      <c r="AU159" s="360">
        <f t="shared" si="165"/>
        <v>0</v>
      </c>
      <c r="AV159" s="360">
        <f t="shared" si="165"/>
        <v>0</v>
      </c>
      <c r="AW159" s="360">
        <f t="shared" si="165"/>
        <v>0</v>
      </c>
      <c r="AX159" s="360">
        <f t="shared" si="165"/>
        <v>0</v>
      </c>
      <c r="AY159" s="360">
        <f t="shared" si="165"/>
        <v>0</v>
      </c>
      <c r="AZ159" s="360">
        <f t="shared" si="165"/>
        <v>0</v>
      </c>
      <c r="BA159" s="360">
        <f t="shared" si="165"/>
        <v>0</v>
      </c>
      <c r="BB159" s="360">
        <f t="shared" si="165"/>
        <v>0</v>
      </c>
      <c r="BC159" s="360">
        <f t="shared" si="165"/>
        <v>0</v>
      </c>
      <c r="BD159" s="360">
        <f t="shared" si="165"/>
        <v>0</v>
      </c>
      <c r="BE159" s="360">
        <f t="shared" si="165"/>
        <v>0</v>
      </c>
      <c r="BF159" s="360">
        <f t="shared" si="165"/>
        <v>0</v>
      </c>
      <c r="BG159" s="361"/>
    </row>
    <row r="160" spans="1:59" s="362" customFormat="1" ht="12.75" hidden="1" customHeight="1" x14ac:dyDescent="0.25">
      <c r="A160" s="843"/>
      <c r="B160" s="178" t="str">
        <f t="shared" si="160"/>
        <v>Department 4 Name</v>
      </c>
      <c r="C160" s="178"/>
      <c r="D160" s="178"/>
      <c r="E160" s="178"/>
      <c r="F160" s="178"/>
      <c r="G160" s="305">
        <v>139</v>
      </c>
      <c r="H160" s="365" t="s">
        <v>124</v>
      </c>
      <c r="I160" s="360">
        <f t="shared" si="162"/>
        <v>0</v>
      </c>
      <c r="J160" s="360">
        <f t="shared" si="162"/>
        <v>0</v>
      </c>
      <c r="K160" s="360">
        <f t="shared" si="162"/>
        <v>0</v>
      </c>
      <c r="L160" s="360">
        <f t="shared" si="162"/>
        <v>0</v>
      </c>
      <c r="M160" s="360">
        <f t="shared" si="162"/>
        <v>0</v>
      </c>
      <c r="N160" s="360">
        <f t="shared" ref="N160:BF160" si="166">N136*N$130</f>
        <v>0</v>
      </c>
      <c r="O160" s="360">
        <f t="shared" si="166"/>
        <v>0</v>
      </c>
      <c r="P160" s="360">
        <f t="shared" si="166"/>
        <v>0</v>
      </c>
      <c r="Q160" s="360">
        <f t="shared" si="166"/>
        <v>0</v>
      </c>
      <c r="R160" s="360">
        <f t="shared" si="166"/>
        <v>0</v>
      </c>
      <c r="S160" s="360">
        <f t="shared" si="166"/>
        <v>0</v>
      </c>
      <c r="T160" s="360">
        <f t="shared" si="166"/>
        <v>0</v>
      </c>
      <c r="U160" s="360">
        <f t="shared" si="166"/>
        <v>0</v>
      </c>
      <c r="V160" s="360">
        <f t="shared" si="166"/>
        <v>0</v>
      </c>
      <c r="W160" s="360">
        <f t="shared" si="166"/>
        <v>0</v>
      </c>
      <c r="X160" s="360">
        <f t="shared" si="166"/>
        <v>0</v>
      </c>
      <c r="Y160" s="360">
        <f t="shared" si="166"/>
        <v>0</v>
      </c>
      <c r="Z160" s="360">
        <f t="shared" si="166"/>
        <v>0</v>
      </c>
      <c r="AA160" s="360">
        <f t="shared" si="166"/>
        <v>0</v>
      </c>
      <c r="AB160" s="360">
        <f t="shared" si="166"/>
        <v>0</v>
      </c>
      <c r="AC160" s="360">
        <f t="shared" si="166"/>
        <v>0</v>
      </c>
      <c r="AD160" s="360">
        <f t="shared" si="166"/>
        <v>0</v>
      </c>
      <c r="AE160" s="360">
        <f t="shared" si="166"/>
        <v>0</v>
      </c>
      <c r="AF160" s="360">
        <f t="shared" si="166"/>
        <v>0</v>
      </c>
      <c r="AG160" s="360">
        <f t="shared" si="166"/>
        <v>0</v>
      </c>
      <c r="AH160" s="360">
        <f t="shared" si="166"/>
        <v>0</v>
      </c>
      <c r="AI160" s="360">
        <f t="shared" si="166"/>
        <v>0</v>
      </c>
      <c r="AJ160" s="360">
        <f t="shared" si="166"/>
        <v>0</v>
      </c>
      <c r="AK160" s="360">
        <f t="shared" si="166"/>
        <v>0</v>
      </c>
      <c r="AL160" s="360">
        <f t="shared" si="166"/>
        <v>0</v>
      </c>
      <c r="AM160" s="360">
        <f t="shared" si="166"/>
        <v>0</v>
      </c>
      <c r="AN160" s="360">
        <f t="shared" si="166"/>
        <v>0</v>
      </c>
      <c r="AO160" s="360">
        <f t="shared" si="166"/>
        <v>0</v>
      </c>
      <c r="AP160" s="360">
        <f t="shared" si="166"/>
        <v>0</v>
      </c>
      <c r="AQ160" s="360">
        <f t="shared" si="166"/>
        <v>0</v>
      </c>
      <c r="AR160" s="360">
        <f t="shared" si="166"/>
        <v>0</v>
      </c>
      <c r="AS160" s="360">
        <f t="shared" si="166"/>
        <v>0</v>
      </c>
      <c r="AT160" s="360">
        <f t="shared" si="166"/>
        <v>0</v>
      </c>
      <c r="AU160" s="360">
        <f t="shared" si="166"/>
        <v>0</v>
      </c>
      <c r="AV160" s="360">
        <f t="shared" si="166"/>
        <v>0</v>
      </c>
      <c r="AW160" s="360">
        <f t="shared" si="166"/>
        <v>0</v>
      </c>
      <c r="AX160" s="360">
        <f t="shared" si="166"/>
        <v>0</v>
      </c>
      <c r="AY160" s="360">
        <f t="shared" si="166"/>
        <v>0</v>
      </c>
      <c r="AZ160" s="360">
        <f t="shared" si="166"/>
        <v>0</v>
      </c>
      <c r="BA160" s="360">
        <f t="shared" si="166"/>
        <v>0</v>
      </c>
      <c r="BB160" s="360">
        <f t="shared" si="166"/>
        <v>0</v>
      </c>
      <c r="BC160" s="360">
        <f t="shared" si="166"/>
        <v>0</v>
      </c>
      <c r="BD160" s="360">
        <f t="shared" si="166"/>
        <v>0</v>
      </c>
      <c r="BE160" s="360">
        <f t="shared" si="166"/>
        <v>0</v>
      </c>
      <c r="BF160" s="360">
        <f t="shared" si="166"/>
        <v>0</v>
      </c>
      <c r="BG160" s="361"/>
    </row>
    <row r="161" spans="1:59" s="362" customFormat="1" ht="12.75" hidden="1" customHeight="1" x14ac:dyDescent="0.25">
      <c r="A161" s="843"/>
      <c r="B161" s="178" t="str">
        <f t="shared" si="160"/>
        <v>Department 5 Name</v>
      </c>
      <c r="C161" s="178"/>
      <c r="D161" s="178"/>
      <c r="E161" s="178"/>
      <c r="F161" s="178"/>
      <c r="G161" s="306">
        <v>140</v>
      </c>
      <c r="H161" s="365" t="s">
        <v>125</v>
      </c>
      <c r="I161" s="360">
        <f t="shared" si="162"/>
        <v>0</v>
      </c>
      <c r="J161" s="360">
        <f t="shared" si="162"/>
        <v>0</v>
      </c>
      <c r="K161" s="360">
        <f t="shared" si="162"/>
        <v>0</v>
      </c>
      <c r="L161" s="360">
        <f t="shared" si="162"/>
        <v>0</v>
      </c>
      <c r="M161" s="360">
        <f t="shared" si="162"/>
        <v>0</v>
      </c>
      <c r="N161" s="360">
        <f t="shared" ref="N161:BF161" si="167">N137*N$130</f>
        <v>0</v>
      </c>
      <c r="O161" s="360">
        <f t="shared" si="167"/>
        <v>0</v>
      </c>
      <c r="P161" s="360">
        <f t="shared" si="167"/>
        <v>0</v>
      </c>
      <c r="Q161" s="360">
        <f t="shared" si="167"/>
        <v>0</v>
      </c>
      <c r="R161" s="360">
        <f t="shared" si="167"/>
        <v>0</v>
      </c>
      <c r="S161" s="360">
        <f t="shared" si="167"/>
        <v>0</v>
      </c>
      <c r="T161" s="360">
        <f t="shared" si="167"/>
        <v>0</v>
      </c>
      <c r="U161" s="360">
        <f t="shared" si="167"/>
        <v>0</v>
      </c>
      <c r="V161" s="360">
        <f t="shared" si="167"/>
        <v>0</v>
      </c>
      <c r="W161" s="360">
        <f t="shared" si="167"/>
        <v>0</v>
      </c>
      <c r="X161" s="360">
        <f t="shared" si="167"/>
        <v>0</v>
      </c>
      <c r="Y161" s="360">
        <f t="shared" si="167"/>
        <v>0</v>
      </c>
      <c r="Z161" s="360">
        <f t="shared" si="167"/>
        <v>0</v>
      </c>
      <c r="AA161" s="360">
        <f t="shared" si="167"/>
        <v>0</v>
      </c>
      <c r="AB161" s="360">
        <f t="shared" si="167"/>
        <v>0</v>
      </c>
      <c r="AC161" s="360">
        <f t="shared" si="167"/>
        <v>0</v>
      </c>
      <c r="AD161" s="360">
        <f t="shared" si="167"/>
        <v>0</v>
      </c>
      <c r="AE161" s="360">
        <f t="shared" si="167"/>
        <v>0</v>
      </c>
      <c r="AF161" s="360">
        <f t="shared" si="167"/>
        <v>0</v>
      </c>
      <c r="AG161" s="360">
        <f t="shared" si="167"/>
        <v>0</v>
      </c>
      <c r="AH161" s="360">
        <f t="shared" si="167"/>
        <v>0</v>
      </c>
      <c r="AI161" s="360">
        <f t="shared" si="167"/>
        <v>0</v>
      </c>
      <c r="AJ161" s="360">
        <f t="shared" si="167"/>
        <v>0</v>
      </c>
      <c r="AK161" s="360">
        <f t="shared" si="167"/>
        <v>0</v>
      </c>
      <c r="AL161" s="360">
        <f t="shared" si="167"/>
        <v>0</v>
      </c>
      <c r="AM161" s="360">
        <f t="shared" si="167"/>
        <v>0</v>
      </c>
      <c r="AN161" s="360">
        <f t="shared" si="167"/>
        <v>0</v>
      </c>
      <c r="AO161" s="360">
        <f t="shared" si="167"/>
        <v>0</v>
      </c>
      <c r="AP161" s="360">
        <f t="shared" si="167"/>
        <v>0</v>
      </c>
      <c r="AQ161" s="360">
        <f t="shared" si="167"/>
        <v>0</v>
      </c>
      <c r="AR161" s="360">
        <f t="shared" si="167"/>
        <v>0</v>
      </c>
      <c r="AS161" s="360">
        <f t="shared" si="167"/>
        <v>0</v>
      </c>
      <c r="AT161" s="360">
        <f t="shared" si="167"/>
        <v>0</v>
      </c>
      <c r="AU161" s="360">
        <f t="shared" si="167"/>
        <v>0</v>
      </c>
      <c r="AV161" s="360">
        <f t="shared" si="167"/>
        <v>0</v>
      </c>
      <c r="AW161" s="360">
        <f t="shared" si="167"/>
        <v>0</v>
      </c>
      <c r="AX161" s="360">
        <f t="shared" si="167"/>
        <v>0</v>
      </c>
      <c r="AY161" s="360">
        <f t="shared" si="167"/>
        <v>0</v>
      </c>
      <c r="AZ161" s="360">
        <f t="shared" si="167"/>
        <v>0</v>
      </c>
      <c r="BA161" s="360">
        <f t="shared" si="167"/>
        <v>0</v>
      </c>
      <c r="BB161" s="360">
        <f t="shared" si="167"/>
        <v>0</v>
      </c>
      <c r="BC161" s="360">
        <f t="shared" si="167"/>
        <v>0</v>
      </c>
      <c r="BD161" s="360">
        <f t="shared" si="167"/>
        <v>0</v>
      </c>
      <c r="BE161" s="360">
        <f t="shared" si="167"/>
        <v>0</v>
      </c>
      <c r="BF161" s="360">
        <f t="shared" si="167"/>
        <v>0</v>
      </c>
      <c r="BG161" s="361"/>
    </row>
    <row r="162" spans="1:59" s="362" customFormat="1" ht="12.75" hidden="1" customHeight="1" x14ac:dyDescent="0.25">
      <c r="A162" s="843"/>
      <c r="B162" s="178" t="str">
        <f t="shared" si="160"/>
        <v>Department 6 Name</v>
      </c>
      <c r="C162" s="178"/>
      <c r="D162" s="178"/>
      <c r="E162" s="178"/>
      <c r="F162" s="178"/>
      <c r="G162" s="305">
        <v>141</v>
      </c>
      <c r="H162" s="365" t="s">
        <v>126</v>
      </c>
      <c r="I162" s="360">
        <f t="shared" si="162"/>
        <v>0</v>
      </c>
      <c r="J162" s="360">
        <f t="shared" si="162"/>
        <v>0</v>
      </c>
      <c r="K162" s="360">
        <f t="shared" si="162"/>
        <v>0</v>
      </c>
      <c r="L162" s="360">
        <f t="shared" si="162"/>
        <v>0</v>
      </c>
      <c r="M162" s="360">
        <f t="shared" si="162"/>
        <v>0</v>
      </c>
      <c r="N162" s="360">
        <f t="shared" ref="N162:BF162" si="168">N138*N$130</f>
        <v>0</v>
      </c>
      <c r="O162" s="360">
        <f t="shared" si="168"/>
        <v>0</v>
      </c>
      <c r="P162" s="360">
        <f t="shared" si="168"/>
        <v>0</v>
      </c>
      <c r="Q162" s="360">
        <f t="shared" si="168"/>
        <v>0</v>
      </c>
      <c r="R162" s="360">
        <f t="shared" si="168"/>
        <v>0</v>
      </c>
      <c r="S162" s="360">
        <f t="shared" si="168"/>
        <v>0</v>
      </c>
      <c r="T162" s="360">
        <f t="shared" si="168"/>
        <v>0</v>
      </c>
      <c r="U162" s="360">
        <f t="shared" si="168"/>
        <v>0</v>
      </c>
      <c r="V162" s="360">
        <f t="shared" si="168"/>
        <v>0</v>
      </c>
      <c r="W162" s="360">
        <f t="shared" si="168"/>
        <v>0</v>
      </c>
      <c r="X162" s="360">
        <f t="shared" si="168"/>
        <v>0</v>
      </c>
      <c r="Y162" s="360">
        <f t="shared" si="168"/>
        <v>0</v>
      </c>
      <c r="Z162" s="360">
        <f t="shared" si="168"/>
        <v>0</v>
      </c>
      <c r="AA162" s="360">
        <f t="shared" si="168"/>
        <v>0</v>
      </c>
      <c r="AB162" s="360">
        <f t="shared" si="168"/>
        <v>0</v>
      </c>
      <c r="AC162" s="360">
        <f t="shared" si="168"/>
        <v>0</v>
      </c>
      <c r="AD162" s="360">
        <f t="shared" si="168"/>
        <v>0</v>
      </c>
      <c r="AE162" s="360">
        <f t="shared" si="168"/>
        <v>0</v>
      </c>
      <c r="AF162" s="360">
        <f t="shared" si="168"/>
        <v>0</v>
      </c>
      <c r="AG162" s="360">
        <f t="shared" si="168"/>
        <v>0</v>
      </c>
      <c r="AH162" s="360">
        <f t="shared" si="168"/>
        <v>0</v>
      </c>
      <c r="AI162" s="360">
        <f t="shared" si="168"/>
        <v>0</v>
      </c>
      <c r="AJ162" s="360">
        <f t="shared" si="168"/>
        <v>0</v>
      </c>
      <c r="AK162" s="360">
        <f t="shared" si="168"/>
        <v>0</v>
      </c>
      <c r="AL162" s="360">
        <f t="shared" si="168"/>
        <v>0</v>
      </c>
      <c r="AM162" s="360">
        <f t="shared" si="168"/>
        <v>0</v>
      </c>
      <c r="AN162" s="360">
        <f t="shared" si="168"/>
        <v>0</v>
      </c>
      <c r="AO162" s="360">
        <f t="shared" si="168"/>
        <v>0</v>
      </c>
      <c r="AP162" s="360">
        <f t="shared" si="168"/>
        <v>0</v>
      </c>
      <c r="AQ162" s="360">
        <f t="shared" si="168"/>
        <v>0</v>
      </c>
      <c r="AR162" s="360">
        <f t="shared" si="168"/>
        <v>0</v>
      </c>
      <c r="AS162" s="360">
        <f t="shared" si="168"/>
        <v>0</v>
      </c>
      <c r="AT162" s="360">
        <f t="shared" si="168"/>
        <v>0</v>
      </c>
      <c r="AU162" s="360">
        <f t="shared" si="168"/>
        <v>0</v>
      </c>
      <c r="AV162" s="360">
        <f t="shared" si="168"/>
        <v>0</v>
      </c>
      <c r="AW162" s="360">
        <f t="shared" si="168"/>
        <v>0</v>
      </c>
      <c r="AX162" s="360">
        <f t="shared" si="168"/>
        <v>0</v>
      </c>
      <c r="AY162" s="360">
        <f t="shared" si="168"/>
        <v>0</v>
      </c>
      <c r="AZ162" s="360">
        <f t="shared" si="168"/>
        <v>0</v>
      </c>
      <c r="BA162" s="360">
        <f t="shared" si="168"/>
        <v>0</v>
      </c>
      <c r="BB162" s="360">
        <f t="shared" si="168"/>
        <v>0</v>
      </c>
      <c r="BC162" s="360">
        <f t="shared" si="168"/>
        <v>0</v>
      </c>
      <c r="BD162" s="360">
        <f t="shared" si="168"/>
        <v>0</v>
      </c>
      <c r="BE162" s="360">
        <f t="shared" si="168"/>
        <v>0</v>
      </c>
      <c r="BF162" s="360">
        <f t="shared" si="168"/>
        <v>0</v>
      </c>
      <c r="BG162" s="361"/>
    </row>
    <row r="163" spans="1:59" s="362" customFormat="1" ht="12.75" hidden="1" customHeight="1" x14ac:dyDescent="0.25">
      <c r="A163" s="843"/>
      <c r="B163" s="178" t="str">
        <f t="shared" si="160"/>
        <v>Department 7 Name</v>
      </c>
      <c r="C163" s="178"/>
      <c r="D163" s="178"/>
      <c r="E163" s="178"/>
      <c r="F163" s="178"/>
      <c r="G163" s="306">
        <v>142</v>
      </c>
      <c r="H163" s="365" t="s">
        <v>127</v>
      </c>
      <c r="I163" s="360">
        <f t="shared" si="162"/>
        <v>0</v>
      </c>
      <c r="J163" s="360">
        <f t="shared" si="162"/>
        <v>0</v>
      </c>
      <c r="K163" s="360">
        <f t="shared" si="162"/>
        <v>0</v>
      </c>
      <c r="L163" s="360">
        <f t="shared" si="162"/>
        <v>0</v>
      </c>
      <c r="M163" s="360">
        <f t="shared" si="162"/>
        <v>0</v>
      </c>
      <c r="N163" s="360">
        <f t="shared" ref="N163:BF163" si="169">N139*N$130</f>
        <v>0</v>
      </c>
      <c r="O163" s="360">
        <f t="shared" si="169"/>
        <v>0</v>
      </c>
      <c r="P163" s="360">
        <f t="shared" si="169"/>
        <v>0</v>
      </c>
      <c r="Q163" s="360">
        <f t="shared" si="169"/>
        <v>0</v>
      </c>
      <c r="R163" s="360">
        <f t="shared" si="169"/>
        <v>0</v>
      </c>
      <c r="S163" s="360">
        <f t="shared" si="169"/>
        <v>0</v>
      </c>
      <c r="T163" s="360">
        <f t="shared" si="169"/>
        <v>0</v>
      </c>
      <c r="U163" s="360">
        <f t="shared" si="169"/>
        <v>0</v>
      </c>
      <c r="V163" s="360">
        <f t="shared" si="169"/>
        <v>0</v>
      </c>
      <c r="W163" s="360">
        <f t="shared" si="169"/>
        <v>0</v>
      </c>
      <c r="X163" s="360">
        <f t="shared" si="169"/>
        <v>0</v>
      </c>
      <c r="Y163" s="360">
        <f t="shared" si="169"/>
        <v>0</v>
      </c>
      <c r="Z163" s="360">
        <f t="shared" si="169"/>
        <v>0</v>
      </c>
      <c r="AA163" s="360">
        <f t="shared" si="169"/>
        <v>0</v>
      </c>
      <c r="AB163" s="360">
        <f t="shared" si="169"/>
        <v>0</v>
      </c>
      <c r="AC163" s="360">
        <f t="shared" si="169"/>
        <v>0</v>
      </c>
      <c r="AD163" s="360">
        <f t="shared" si="169"/>
        <v>0</v>
      </c>
      <c r="AE163" s="360">
        <f t="shared" si="169"/>
        <v>0</v>
      </c>
      <c r="AF163" s="360">
        <f t="shared" si="169"/>
        <v>0</v>
      </c>
      <c r="AG163" s="360">
        <f t="shared" si="169"/>
        <v>0</v>
      </c>
      <c r="AH163" s="360">
        <f t="shared" si="169"/>
        <v>0</v>
      </c>
      <c r="AI163" s="360">
        <f t="shared" si="169"/>
        <v>0</v>
      </c>
      <c r="AJ163" s="360">
        <f t="shared" si="169"/>
        <v>0</v>
      </c>
      <c r="AK163" s="360">
        <f t="shared" si="169"/>
        <v>0</v>
      </c>
      <c r="AL163" s="360">
        <f t="shared" si="169"/>
        <v>0</v>
      </c>
      <c r="AM163" s="360">
        <f t="shared" si="169"/>
        <v>0</v>
      </c>
      <c r="AN163" s="360">
        <f t="shared" si="169"/>
        <v>0</v>
      </c>
      <c r="AO163" s="360">
        <f t="shared" si="169"/>
        <v>0</v>
      </c>
      <c r="AP163" s="360">
        <f t="shared" si="169"/>
        <v>0</v>
      </c>
      <c r="AQ163" s="360">
        <f t="shared" si="169"/>
        <v>0</v>
      </c>
      <c r="AR163" s="360">
        <f t="shared" si="169"/>
        <v>0</v>
      </c>
      <c r="AS163" s="360">
        <f t="shared" si="169"/>
        <v>0</v>
      </c>
      <c r="AT163" s="360">
        <f t="shared" si="169"/>
        <v>0</v>
      </c>
      <c r="AU163" s="360">
        <f t="shared" si="169"/>
        <v>0</v>
      </c>
      <c r="AV163" s="360">
        <f t="shared" si="169"/>
        <v>0</v>
      </c>
      <c r="AW163" s="360">
        <f t="shared" si="169"/>
        <v>0</v>
      </c>
      <c r="AX163" s="360">
        <f t="shared" si="169"/>
        <v>0</v>
      </c>
      <c r="AY163" s="360">
        <f t="shared" si="169"/>
        <v>0</v>
      </c>
      <c r="AZ163" s="360">
        <f t="shared" si="169"/>
        <v>0</v>
      </c>
      <c r="BA163" s="360">
        <f t="shared" si="169"/>
        <v>0</v>
      </c>
      <c r="BB163" s="360">
        <f t="shared" si="169"/>
        <v>0</v>
      </c>
      <c r="BC163" s="360">
        <f t="shared" si="169"/>
        <v>0</v>
      </c>
      <c r="BD163" s="360">
        <f t="shared" si="169"/>
        <v>0</v>
      </c>
      <c r="BE163" s="360">
        <f t="shared" si="169"/>
        <v>0</v>
      </c>
      <c r="BF163" s="360">
        <f t="shared" si="169"/>
        <v>0</v>
      </c>
      <c r="BG163" s="361"/>
    </row>
    <row r="164" spans="1:59" s="362" customFormat="1" ht="12.75" hidden="1" customHeight="1" x14ac:dyDescent="0.25">
      <c r="A164" s="843"/>
      <c r="B164" s="178" t="str">
        <f t="shared" si="160"/>
        <v>Department 8 Name</v>
      </c>
      <c r="C164" s="178"/>
      <c r="D164" s="178"/>
      <c r="E164" s="178"/>
      <c r="F164" s="178"/>
      <c r="G164" s="305">
        <v>143</v>
      </c>
      <c r="H164" s="365" t="s">
        <v>128</v>
      </c>
      <c r="I164" s="360">
        <f t="shared" si="162"/>
        <v>0</v>
      </c>
      <c r="J164" s="360">
        <f t="shared" si="162"/>
        <v>0</v>
      </c>
      <c r="K164" s="360">
        <f t="shared" si="162"/>
        <v>0</v>
      </c>
      <c r="L164" s="360">
        <f t="shared" si="162"/>
        <v>0</v>
      </c>
      <c r="M164" s="360">
        <f t="shared" si="162"/>
        <v>0</v>
      </c>
      <c r="N164" s="360">
        <f t="shared" ref="N164:BF164" si="170">N140*N$130</f>
        <v>0</v>
      </c>
      <c r="O164" s="360">
        <f t="shared" si="170"/>
        <v>0</v>
      </c>
      <c r="P164" s="360">
        <f t="shared" si="170"/>
        <v>0</v>
      </c>
      <c r="Q164" s="360">
        <f t="shared" si="170"/>
        <v>0</v>
      </c>
      <c r="R164" s="360">
        <f t="shared" si="170"/>
        <v>0</v>
      </c>
      <c r="S164" s="360">
        <f t="shared" si="170"/>
        <v>0</v>
      </c>
      <c r="T164" s="360">
        <f t="shared" si="170"/>
        <v>0</v>
      </c>
      <c r="U164" s="360">
        <f t="shared" si="170"/>
        <v>0</v>
      </c>
      <c r="V164" s="360">
        <f t="shared" si="170"/>
        <v>0</v>
      </c>
      <c r="W164" s="360">
        <f t="shared" si="170"/>
        <v>0</v>
      </c>
      <c r="X164" s="360">
        <f t="shared" si="170"/>
        <v>0</v>
      </c>
      <c r="Y164" s="360">
        <f t="shared" si="170"/>
        <v>0</v>
      </c>
      <c r="Z164" s="360">
        <f t="shared" si="170"/>
        <v>0</v>
      </c>
      <c r="AA164" s="360">
        <f t="shared" si="170"/>
        <v>0</v>
      </c>
      <c r="AB164" s="360">
        <f t="shared" si="170"/>
        <v>0</v>
      </c>
      <c r="AC164" s="360">
        <f t="shared" si="170"/>
        <v>0</v>
      </c>
      <c r="AD164" s="360">
        <f t="shared" si="170"/>
        <v>0</v>
      </c>
      <c r="AE164" s="360">
        <f t="shared" si="170"/>
        <v>0</v>
      </c>
      <c r="AF164" s="360">
        <f t="shared" si="170"/>
        <v>0</v>
      </c>
      <c r="AG164" s="360">
        <f t="shared" si="170"/>
        <v>0</v>
      </c>
      <c r="AH164" s="360">
        <f t="shared" si="170"/>
        <v>0</v>
      </c>
      <c r="AI164" s="360">
        <f t="shared" si="170"/>
        <v>0</v>
      </c>
      <c r="AJ164" s="360">
        <f t="shared" si="170"/>
        <v>0</v>
      </c>
      <c r="AK164" s="360">
        <f t="shared" si="170"/>
        <v>0</v>
      </c>
      <c r="AL164" s="360">
        <f t="shared" si="170"/>
        <v>0</v>
      </c>
      <c r="AM164" s="360">
        <f t="shared" si="170"/>
        <v>0</v>
      </c>
      <c r="AN164" s="360">
        <f t="shared" si="170"/>
        <v>0</v>
      </c>
      <c r="AO164" s="360">
        <f t="shared" si="170"/>
        <v>0</v>
      </c>
      <c r="AP164" s="360">
        <f t="shared" si="170"/>
        <v>0</v>
      </c>
      <c r="AQ164" s="360">
        <f t="shared" si="170"/>
        <v>0</v>
      </c>
      <c r="AR164" s="360">
        <f t="shared" si="170"/>
        <v>0</v>
      </c>
      <c r="AS164" s="360">
        <f t="shared" si="170"/>
        <v>0</v>
      </c>
      <c r="AT164" s="360">
        <f t="shared" si="170"/>
        <v>0</v>
      </c>
      <c r="AU164" s="360">
        <f t="shared" si="170"/>
        <v>0</v>
      </c>
      <c r="AV164" s="360">
        <f t="shared" si="170"/>
        <v>0</v>
      </c>
      <c r="AW164" s="360">
        <f t="shared" si="170"/>
        <v>0</v>
      </c>
      <c r="AX164" s="360">
        <f t="shared" si="170"/>
        <v>0</v>
      </c>
      <c r="AY164" s="360">
        <f t="shared" si="170"/>
        <v>0</v>
      </c>
      <c r="AZ164" s="360">
        <f t="shared" si="170"/>
        <v>0</v>
      </c>
      <c r="BA164" s="360">
        <f t="shared" si="170"/>
        <v>0</v>
      </c>
      <c r="BB164" s="360">
        <f t="shared" si="170"/>
        <v>0</v>
      </c>
      <c r="BC164" s="360">
        <f t="shared" si="170"/>
        <v>0</v>
      </c>
      <c r="BD164" s="360">
        <f t="shared" si="170"/>
        <v>0</v>
      </c>
      <c r="BE164" s="360">
        <f t="shared" si="170"/>
        <v>0</v>
      </c>
      <c r="BF164" s="360">
        <f t="shared" si="170"/>
        <v>0</v>
      </c>
      <c r="BG164" s="361"/>
    </row>
    <row r="165" spans="1:59" s="362" customFormat="1" ht="12.75" hidden="1" customHeight="1" x14ac:dyDescent="0.25">
      <c r="A165" s="843"/>
      <c r="B165" s="178" t="str">
        <f t="shared" si="160"/>
        <v>Department 9 Name</v>
      </c>
      <c r="C165" s="178"/>
      <c r="D165" s="178"/>
      <c r="E165" s="178"/>
      <c r="F165" s="178"/>
      <c r="G165" s="306">
        <v>144</v>
      </c>
      <c r="H165" s="365" t="s">
        <v>129</v>
      </c>
      <c r="I165" s="360">
        <f t="shared" si="162"/>
        <v>0</v>
      </c>
      <c r="J165" s="360">
        <f t="shared" si="162"/>
        <v>0</v>
      </c>
      <c r="K165" s="360">
        <f t="shared" si="162"/>
        <v>0</v>
      </c>
      <c r="L165" s="360">
        <f t="shared" si="162"/>
        <v>0</v>
      </c>
      <c r="M165" s="360">
        <f t="shared" si="162"/>
        <v>0</v>
      </c>
      <c r="N165" s="360">
        <f t="shared" ref="N165:BF165" si="171">N141*N$130</f>
        <v>0</v>
      </c>
      <c r="O165" s="360">
        <f t="shared" si="171"/>
        <v>0</v>
      </c>
      <c r="P165" s="360">
        <f t="shared" si="171"/>
        <v>0</v>
      </c>
      <c r="Q165" s="360">
        <f t="shared" si="171"/>
        <v>0</v>
      </c>
      <c r="R165" s="360">
        <f t="shared" si="171"/>
        <v>0</v>
      </c>
      <c r="S165" s="360">
        <f t="shared" si="171"/>
        <v>0</v>
      </c>
      <c r="T165" s="360">
        <f t="shared" si="171"/>
        <v>0</v>
      </c>
      <c r="U165" s="360">
        <f t="shared" si="171"/>
        <v>0</v>
      </c>
      <c r="V165" s="360">
        <f t="shared" si="171"/>
        <v>0</v>
      </c>
      <c r="W165" s="360">
        <f t="shared" si="171"/>
        <v>0</v>
      </c>
      <c r="X165" s="360">
        <f t="shared" si="171"/>
        <v>0</v>
      </c>
      <c r="Y165" s="360">
        <f t="shared" si="171"/>
        <v>0</v>
      </c>
      <c r="Z165" s="360">
        <f t="shared" si="171"/>
        <v>0</v>
      </c>
      <c r="AA165" s="360">
        <f t="shared" si="171"/>
        <v>0</v>
      </c>
      <c r="AB165" s="360">
        <f t="shared" si="171"/>
        <v>0</v>
      </c>
      <c r="AC165" s="360">
        <f t="shared" si="171"/>
        <v>0</v>
      </c>
      <c r="AD165" s="360">
        <f t="shared" si="171"/>
        <v>0</v>
      </c>
      <c r="AE165" s="360">
        <f t="shared" si="171"/>
        <v>0</v>
      </c>
      <c r="AF165" s="360">
        <f t="shared" si="171"/>
        <v>0</v>
      </c>
      <c r="AG165" s="360">
        <f t="shared" si="171"/>
        <v>0</v>
      </c>
      <c r="AH165" s="360">
        <f t="shared" si="171"/>
        <v>0</v>
      </c>
      <c r="AI165" s="360">
        <f t="shared" si="171"/>
        <v>0</v>
      </c>
      <c r="AJ165" s="360">
        <f t="shared" si="171"/>
        <v>0</v>
      </c>
      <c r="AK165" s="360">
        <f t="shared" si="171"/>
        <v>0</v>
      </c>
      <c r="AL165" s="360">
        <f t="shared" si="171"/>
        <v>0</v>
      </c>
      <c r="AM165" s="360">
        <f t="shared" si="171"/>
        <v>0</v>
      </c>
      <c r="AN165" s="360">
        <f t="shared" si="171"/>
        <v>0</v>
      </c>
      <c r="AO165" s="360">
        <f t="shared" si="171"/>
        <v>0</v>
      </c>
      <c r="AP165" s="360">
        <f t="shared" si="171"/>
        <v>0</v>
      </c>
      <c r="AQ165" s="360">
        <f t="shared" si="171"/>
        <v>0</v>
      </c>
      <c r="AR165" s="360">
        <f t="shared" si="171"/>
        <v>0</v>
      </c>
      <c r="AS165" s="360">
        <f t="shared" si="171"/>
        <v>0</v>
      </c>
      <c r="AT165" s="360">
        <f t="shared" si="171"/>
        <v>0</v>
      </c>
      <c r="AU165" s="360">
        <f t="shared" si="171"/>
        <v>0</v>
      </c>
      <c r="AV165" s="360">
        <f t="shared" si="171"/>
        <v>0</v>
      </c>
      <c r="AW165" s="360">
        <f t="shared" si="171"/>
        <v>0</v>
      </c>
      <c r="AX165" s="360">
        <f t="shared" si="171"/>
        <v>0</v>
      </c>
      <c r="AY165" s="360">
        <f t="shared" si="171"/>
        <v>0</v>
      </c>
      <c r="AZ165" s="360">
        <f t="shared" si="171"/>
        <v>0</v>
      </c>
      <c r="BA165" s="360">
        <f t="shared" si="171"/>
        <v>0</v>
      </c>
      <c r="BB165" s="360">
        <f t="shared" si="171"/>
        <v>0</v>
      </c>
      <c r="BC165" s="360">
        <f t="shared" si="171"/>
        <v>0</v>
      </c>
      <c r="BD165" s="360">
        <f t="shared" si="171"/>
        <v>0</v>
      </c>
      <c r="BE165" s="360">
        <f t="shared" si="171"/>
        <v>0</v>
      </c>
      <c r="BF165" s="360">
        <f t="shared" si="171"/>
        <v>0</v>
      </c>
      <c r="BG165" s="361"/>
    </row>
    <row r="166" spans="1:59" s="362" customFormat="1" ht="12.75" hidden="1" customHeight="1" x14ac:dyDescent="0.25">
      <c r="A166" s="844"/>
      <c r="B166" s="178" t="str">
        <f t="shared" si="160"/>
        <v>Department 10 Name</v>
      </c>
      <c r="C166" s="178"/>
      <c r="D166" s="178"/>
      <c r="E166" s="178"/>
      <c r="F166" s="178"/>
      <c r="G166" s="305">
        <v>145</v>
      </c>
      <c r="H166" s="365" t="s">
        <v>130</v>
      </c>
      <c r="I166" s="360">
        <f t="shared" si="162"/>
        <v>0</v>
      </c>
      <c r="J166" s="360">
        <f t="shared" si="162"/>
        <v>0</v>
      </c>
      <c r="K166" s="360">
        <f t="shared" si="162"/>
        <v>0</v>
      </c>
      <c r="L166" s="360">
        <f t="shared" si="162"/>
        <v>0</v>
      </c>
      <c r="M166" s="360">
        <f t="shared" si="162"/>
        <v>0</v>
      </c>
      <c r="N166" s="360">
        <f t="shared" ref="N166:BF166" si="172">N142*N$130</f>
        <v>0</v>
      </c>
      <c r="O166" s="360">
        <f t="shared" si="172"/>
        <v>0</v>
      </c>
      <c r="P166" s="360">
        <f t="shared" si="172"/>
        <v>0</v>
      </c>
      <c r="Q166" s="360">
        <f t="shared" si="172"/>
        <v>0</v>
      </c>
      <c r="R166" s="360">
        <f t="shared" si="172"/>
        <v>0</v>
      </c>
      <c r="S166" s="360">
        <f t="shared" si="172"/>
        <v>0</v>
      </c>
      <c r="T166" s="360">
        <f t="shared" si="172"/>
        <v>0</v>
      </c>
      <c r="U166" s="360">
        <f t="shared" si="172"/>
        <v>0</v>
      </c>
      <c r="V166" s="360">
        <f t="shared" si="172"/>
        <v>0</v>
      </c>
      <c r="W166" s="360">
        <f t="shared" si="172"/>
        <v>0</v>
      </c>
      <c r="X166" s="360">
        <f t="shared" si="172"/>
        <v>0</v>
      </c>
      <c r="Y166" s="360">
        <f t="shared" si="172"/>
        <v>0</v>
      </c>
      <c r="Z166" s="360">
        <f t="shared" si="172"/>
        <v>0</v>
      </c>
      <c r="AA166" s="360">
        <f t="shared" si="172"/>
        <v>0</v>
      </c>
      <c r="AB166" s="360">
        <f t="shared" si="172"/>
        <v>0</v>
      </c>
      <c r="AC166" s="360">
        <f t="shared" si="172"/>
        <v>0</v>
      </c>
      <c r="AD166" s="360">
        <f t="shared" si="172"/>
        <v>0</v>
      </c>
      <c r="AE166" s="360">
        <f t="shared" si="172"/>
        <v>0</v>
      </c>
      <c r="AF166" s="360">
        <f t="shared" si="172"/>
        <v>0</v>
      </c>
      <c r="AG166" s="360">
        <f t="shared" si="172"/>
        <v>0</v>
      </c>
      <c r="AH166" s="360">
        <f t="shared" si="172"/>
        <v>0</v>
      </c>
      <c r="AI166" s="360">
        <f t="shared" si="172"/>
        <v>0</v>
      </c>
      <c r="AJ166" s="360">
        <f t="shared" si="172"/>
        <v>0</v>
      </c>
      <c r="AK166" s="360">
        <f t="shared" si="172"/>
        <v>0</v>
      </c>
      <c r="AL166" s="360">
        <f t="shared" si="172"/>
        <v>0</v>
      </c>
      <c r="AM166" s="360">
        <f t="shared" si="172"/>
        <v>0</v>
      </c>
      <c r="AN166" s="360">
        <f t="shared" si="172"/>
        <v>0</v>
      </c>
      <c r="AO166" s="360">
        <f t="shared" si="172"/>
        <v>0</v>
      </c>
      <c r="AP166" s="360">
        <f t="shared" si="172"/>
        <v>0</v>
      </c>
      <c r="AQ166" s="360">
        <f t="shared" si="172"/>
        <v>0</v>
      </c>
      <c r="AR166" s="360">
        <f t="shared" si="172"/>
        <v>0</v>
      </c>
      <c r="AS166" s="360">
        <f t="shared" si="172"/>
        <v>0</v>
      </c>
      <c r="AT166" s="360">
        <f t="shared" si="172"/>
        <v>0</v>
      </c>
      <c r="AU166" s="360">
        <f t="shared" si="172"/>
        <v>0</v>
      </c>
      <c r="AV166" s="360">
        <f t="shared" si="172"/>
        <v>0</v>
      </c>
      <c r="AW166" s="360">
        <f t="shared" si="172"/>
        <v>0</v>
      </c>
      <c r="AX166" s="360">
        <f t="shared" si="172"/>
        <v>0</v>
      </c>
      <c r="AY166" s="360">
        <f t="shared" si="172"/>
        <v>0</v>
      </c>
      <c r="AZ166" s="360">
        <f t="shared" si="172"/>
        <v>0</v>
      </c>
      <c r="BA166" s="360">
        <f t="shared" si="172"/>
        <v>0</v>
      </c>
      <c r="BB166" s="360">
        <f t="shared" si="172"/>
        <v>0</v>
      </c>
      <c r="BC166" s="360">
        <f t="shared" si="172"/>
        <v>0</v>
      </c>
      <c r="BD166" s="360">
        <f t="shared" si="172"/>
        <v>0</v>
      </c>
      <c r="BE166" s="360">
        <f t="shared" si="172"/>
        <v>0</v>
      </c>
      <c r="BF166" s="360">
        <f t="shared" si="172"/>
        <v>0</v>
      </c>
      <c r="BG166" s="361"/>
    </row>
    <row r="167" spans="1:59" s="362" customFormat="1" ht="12.75" hidden="1" customHeight="1" x14ac:dyDescent="0.25">
      <c r="A167" s="842"/>
      <c r="B167" s="212" t="s">
        <v>131</v>
      </c>
      <c r="C167" s="212"/>
      <c r="D167" s="212"/>
      <c r="E167" s="212"/>
      <c r="F167" s="212"/>
      <c r="G167" s="306">
        <v>146</v>
      </c>
      <c r="H167" s="365"/>
      <c r="I167" s="359"/>
      <c r="J167" s="359"/>
      <c r="K167" s="359"/>
      <c r="L167" s="359"/>
      <c r="M167" s="359"/>
      <c r="N167" s="359"/>
      <c r="O167" s="359"/>
      <c r="P167" s="359"/>
      <c r="Q167" s="359"/>
      <c r="R167" s="359"/>
      <c r="S167" s="359"/>
      <c r="T167" s="359"/>
      <c r="U167" s="359"/>
      <c r="V167" s="359"/>
      <c r="W167" s="359"/>
      <c r="X167" s="359"/>
      <c r="Y167" s="359"/>
      <c r="Z167" s="359"/>
      <c r="AA167" s="359"/>
      <c r="AB167" s="359"/>
      <c r="AC167" s="359"/>
      <c r="AD167" s="359"/>
      <c r="AE167" s="359"/>
      <c r="AF167" s="359"/>
      <c r="AG167" s="359"/>
      <c r="AH167" s="359"/>
      <c r="AI167" s="359"/>
      <c r="AJ167" s="359"/>
      <c r="AK167" s="359"/>
      <c r="AL167" s="359"/>
      <c r="AM167" s="359"/>
      <c r="AN167" s="359"/>
      <c r="AO167" s="359"/>
      <c r="AP167" s="359"/>
      <c r="AQ167" s="359"/>
      <c r="AR167" s="359"/>
      <c r="AS167" s="359"/>
      <c r="AT167" s="359"/>
      <c r="AU167" s="359"/>
      <c r="AV167" s="359"/>
      <c r="AW167" s="359"/>
      <c r="AX167" s="359"/>
      <c r="AY167" s="359"/>
      <c r="AZ167" s="359"/>
      <c r="BA167" s="359"/>
      <c r="BB167" s="359"/>
      <c r="BC167" s="359"/>
      <c r="BD167" s="359"/>
      <c r="BE167" s="359"/>
      <c r="BF167" s="359"/>
      <c r="BG167" s="361"/>
    </row>
    <row r="168" spans="1:59" s="362" customFormat="1" ht="12.75" hidden="1" customHeight="1" x14ac:dyDescent="0.25">
      <c r="A168" s="843"/>
      <c r="B168" s="178" t="str">
        <f t="shared" ref="B168:B178" si="173">J9</f>
        <v>General Office Administration</v>
      </c>
      <c r="C168" s="178"/>
      <c r="D168" s="178"/>
      <c r="E168" s="178"/>
      <c r="F168" s="178"/>
      <c r="G168" s="305">
        <v>147</v>
      </c>
      <c r="H168" s="365" t="s">
        <v>132</v>
      </c>
      <c r="I168" s="356">
        <f>I132*I$68</f>
        <v>0</v>
      </c>
      <c r="J168" s="356">
        <f>J132*J$68</f>
        <v>0</v>
      </c>
      <c r="K168" s="356">
        <f>K132*K$68</f>
        <v>0</v>
      </c>
      <c r="L168" s="356">
        <f>L132*L$68</f>
        <v>0</v>
      </c>
      <c r="M168" s="356">
        <f>M132*M$68</f>
        <v>0</v>
      </c>
      <c r="N168" s="356">
        <f t="shared" ref="N168:BF168" si="174">N132*N$68</f>
        <v>0</v>
      </c>
      <c r="O168" s="356">
        <f t="shared" si="174"/>
        <v>0</v>
      </c>
      <c r="P168" s="356">
        <f t="shared" si="174"/>
        <v>0</v>
      </c>
      <c r="Q168" s="356">
        <f t="shared" si="174"/>
        <v>0</v>
      </c>
      <c r="R168" s="356">
        <f t="shared" si="174"/>
        <v>0</v>
      </c>
      <c r="S168" s="356">
        <f t="shared" si="174"/>
        <v>0</v>
      </c>
      <c r="T168" s="356">
        <f t="shared" si="174"/>
        <v>0</v>
      </c>
      <c r="U168" s="356">
        <f t="shared" si="174"/>
        <v>0</v>
      </c>
      <c r="V168" s="356">
        <f t="shared" si="174"/>
        <v>0</v>
      </c>
      <c r="W168" s="356">
        <f t="shared" si="174"/>
        <v>0</v>
      </c>
      <c r="X168" s="356">
        <f t="shared" si="174"/>
        <v>0</v>
      </c>
      <c r="Y168" s="356">
        <f t="shared" si="174"/>
        <v>0</v>
      </c>
      <c r="Z168" s="356">
        <f t="shared" si="174"/>
        <v>0</v>
      </c>
      <c r="AA168" s="356">
        <f t="shared" si="174"/>
        <v>0</v>
      </c>
      <c r="AB168" s="356">
        <f t="shared" si="174"/>
        <v>0</v>
      </c>
      <c r="AC168" s="356">
        <f t="shared" si="174"/>
        <v>0</v>
      </c>
      <c r="AD168" s="356">
        <f t="shared" si="174"/>
        <v>0</v>
      </c>
      <c r="AE168" s="356">
        <f t="shared" si="174"/>
        <v>0</v>
      </c>
      <c r="AF168" s="356">
        <f t="shared" si="174"/>
        <v>0</v>
      </c>
      <c r="AG168" s="356">
        <f t="shared" si="174"/>
        <v>0</v>
      </c>
      <c r="AH168" s="356">
        <f t="shared" si="174"/>
        <v>0</v>
      </c>
      <c r="AI168" s="356">
        <f t="shared" si="174"/>
        <v>0</v>
      </c>
      <c r="AJ168" s="356">
        <f t="shared" si="174"/>
        <v>0</v>
      </c>
      <c r="AK168" s="356">
        <f t="shared" si="174"/>
        <v>0</v>
      </c>
      <c r="AL168" s="356">
        <f t="shared" si="174"/>
        <v>0</v>
      </c>
      <c r="AM168" s="356">
        <f t="shared" si="174"/>
        <v>0</v>
      </c>
      <c r="AN168" s="356">
        <f t="shared" si="174"/>
        <v>0</v>
      </c>
      <c r="AO168" s="356">
        <f t="shared" si="174"/>
        <v>0</v>
      </c>
      <c r="AP168" s="356">
        <f t="shared" si="174"/>
        <v>0</v>
      </c>
      <c r="AQ168" s="356">
        <f t="shared" si="174"/>
        <v>0</v>
      </c>
      <c r="AR168" s="356">
        <f t="shared" si="174"/>
        <v>0</v>
      </c>
      <c r="AS168" s="356">
        <f t="shared" si="174"/>
        <v>0</v>
      </c>
      <c r="AT168" s="356">
        <f t="shared" si="174"/>
        <v>0</v>
      </c>
      <c r="AU168" s="356">
        <f t="shared" si="174"/>
        <v>0</v>
      </c>
      <c r="AV168" s="356">
        <f t="shared" si="174"/>
        <v>0</v>
      </c>
      <c r="AW168" s="356">
        <f t="shared" si="174"/>
        <v>0</v>
      </c>
      <c r="AX168" s="356">
        <f t="shared" si="174"/>
        <v>0</v>
      </c>
      <c r="AY168" s="356">
        <f t="shared" si="174"/>
        <v>0</v>
      </c>
      <c r="AZ168" s="356">
        <f t="shared" si="174"/>
        <v>0</v>
      </c>
      <c r="BA168" s="356">
        <f t="shared" si="174"/>
        <v>0</v>
      </c>
      <c r="BB168" s="356">
        <f t="shared" si="174"/>
        <v>0</v>
      </c>
      <c r="BC168" s="356">
        <f t="shared" si="174"/>
        <v>0</v>
      </c>
      <c r="BD168" s="356">
        <f t="shared" si="174"/>
        <v>0</v>
      </c>
      <c r="BE168" s="356">
        <f t="shared" si="174"/>
        <v>0</v>
      </c>
      <c r="BF168" s="356">
        <f t="shared" si="174"/>
        <v>0</v>
      </c>
      <c r="BG168" s="361"/>
    </row>
    <row r="169" spans="1:59" s="362" customFormat="1" ht="12.75" hidden="1" customHeight="1" x14ac:dyDescent="0.25">
      <c r="A169" s="843"/>
      <c r="B169" s="178" t="str">
        <f t="shared" si="173"/>
        <v>Department 1 Name</v>
      </c>
      <c r="C169" s="178"/>
      <c r="D169" s="178"/>
      <c r="E169" s="178"/>
      <c r="F169" s="178"/>
      <c r="G169" s="306">
        <v>148</v>
      </c>
      <c r="H169" s="365" t="s">
        <v>133</v>
      </c>
      <c r="I169" s="356">
        <f t="shared" ref="I169:M178" si="175">I133*I$68</f>
        <v>0</v>
      </c>
      <c r="J169" s="356">
        <f t="shared" si="175"/>
        <v>0</v>
      </c>
      <c r="K169" s="356">
        <f t="shared" si="175"/>
        <v>0</v>
      </c>
      <c r="L169" s="356">
        <f t="shared" si="175"/>
        <v>0</v>
      </c>
      <c r="M169" s="356">
        <f t="shared" si="175"/>
        <v>0</v>
      </c>
      <c r="N169" s="356">
        <f t="shared" ref="N169:BF169" si="176">N133*N$68</f>
        <v>0</v>
      </c>
      <c r="O169" s="356">
        <f t="shared" si="176"/>
        <v>0</v>
      </c>
      <c r="P169" s="356">
        <f t="shared" si="176"/>
        <v>0</v>
      </c>
      <c r="Q169" s="356">
        <f t="shared" si="176"/>
        <v>0</v>
      </c>
      <c r="R169" s="356">
        <f t="shared" si="176"/>
        <v>0</v>
      </c>
      <c r="S169" s="356">
        <f t="shared" si="176"/>
        <v>0</v>
      </c>
      <c r="T169" s="356">
        <f t="shared" si="176"/>
        <v>0</v>
      </c>
      <c r="U169" s="356">
        <f t="shared" si="176"/>
        <v>0</v>
      </c>
      <c r="V169" s="356">
        <f t="shared" si="176"/>
        <v>0</v>
      </c>
      <c r="W169" s="356">
        <f t="shared" si="176"/>
        <v>0</v>
      </c>
      <c r="X169" s="356">
        <f t="shared" si="176"/>
        <v>0</v>
      </c>
      <c r="Y169" s="356">
        <f t="shared" si="176"/>
        <v>0</v>
      </c>
      <c r="Z169" s="356">
        <f t="shared" si="176"/>
        <v>0</v>
      </c>
      <c r="AA169" s="356">
        <f t="shared" si="176"/>
        <v>0</v>
      </c>
      <c r="AB169" s="356">
        <f t="shared" si="176"/>
        <v>0</v>
      </c>
      <c r="AC169" s="356">
        <f t="shared" si="176"/>
        <v>0</v>
      </c>
      <c r="AD169" s="356">
        <f t="shared" si="176"/>
        <v>0</v>
      </c>
      <c r="AE169" s="356">
        <f t="shared" si="176"/>
        <v>0</v>
      </c>
      <c r="AF169" s="356">
        <f t="shared" si="176"/>
        <v>0</v>
      </c>
      <c r="AG169" s="356">
        <f t="shared" si="176"/>
        <v>0</v>
      </c>
      <c r="AH169" s="356">
        <f t="shared" si="176"/>
        <v>0</v>
      </c>
      <c r="AI169" s="356">
        <f t="shared" si="176"/>
        <v>0</v>
      </c>
      <c r="AJ169" s="356">
        <f t="shared" si="176"/>
        <v>0</v>
      </c>
      <c r="AK169" s="356">
        <f t="shared" si="176"/>
        <v>0</v>
      </c>
      <c r="AL169" s="356">
        <f t="shared" si="176"/>
        <v>0</v>
      </c>
      <c r="AM169" s="356">
        <f t="shared" si="176"/>
        <v>0</v>
      </c>
      <c r="AN169" s="356">
        <f t="shared" si="176"/>
        <v>0</v>
      </c>
      <c r="AO169" s="356">
        <f t="shared" si="176"/>
        <v>0</v>
      </c>
      <c r="AP169" s="356">
        <f t="shared" si="176"/>
        <v>0</v>
      </c>
      <c r="AQ169" s="356">
        <f t="shared" si="176"/>
        <v>0</v>
      </c>
      <c r="AR169" s="356">
        <f t="shared" si="176"/>
        <v>0</v>
      </c>
      <c r="AS169" s="356">
        <f t="shared" si="176"/>
        <v>0</v>
      </c>
      <c r="AT169" s="356">
        <f t="shared" si="176"/>
        <v>0</v>
      </c>
      <c r="AU169" s="356">
        <f t="shared" si="176"/>
        <v>0</v>
      </c>
      <c r="AV169" s="356">
        <f t="shared" si="176"/>
        <v>0</v>
      </c>
      <c r="AW169" s="356">
        <f t="shared" si="176"/>
        <v>0</v>
      </c>
      <c r="AX169" s="356">
        <f t="shared" si="176"/>
        <v>0</v>
      </c>
      <c r="AY169" s="356">
        <f t="shared" si="176"/>
        <v>0</v>
      </c>
      <c r="AZ169" s="356">
        <f t="shared" si="176"/>
        <v>0</v>
      </c>
      <c r="BA169" s="356">
        <f t="shared" si="176"/>
        <v>0</v>
      </c>
      <c r="BB169" s="356">
        <f t="shared" si="176"/>
        <v>0</v>
      </c>
      <c r="BC169" s="356">
        <f t="shared" si="176"/>
        <v>0</v>
      </c>
      <c r="BD169" s="356">
        <f t="shared" si="176"/>
        <v>0</v>
      </c>
      <c r="BE169" s="356">
        <f t="shared" si="176"/>
        <v>0</v>
      </c>
      <c r="BF169" s="356">
        <f t="shared" si="176"/>
        <v>0</v>
      </c>
      <c r="BG169" s="361"/>
    </row>
    <row r="170" spans="1:59" s="362" customFormat="1" ht="12.75" hidden="1" customHeight="1" x14ac:dyDescent="0.25">
      <c r="A170" s="843"/>
      <c r="B170" s="178" t="str">
        <f t="shared" si="173"/>
        <v>Department 2 Name</v>
      </c>
      <c r="C170" s="178"/>
      <c r="D170" s="178"/>
      <c r="E170" s="178"/>
      <c r="F170" s="178"/>
      <c r="G170" s="305">
        <v>149</v>
      </c>
      <c r="H170" s="365" t="s">
        <v>134</v>
      </c>
      <c r="I170" s="356">
        <f t="shared" si="175"/>
        <v>0</v>
      </c>
      <c r="J170" s="356">
        <f t="shared" si="175"/>
        <v>0</v>
      </c>
      <c r="K170" s="356">
        <f t="shared" si="175"/>
        <v>0</v>
      </c>
      <c r="L170" s="356">
        <f t="shared" si="175"/>
        <v>0</v>
      </c>
      <c r="M170" s="356">
        <f t="shared" si="175"/>
        <v>0</v>
      </c>
      <c r="N170" s="356">
        <f t="shared" ref="N170:BF170" si="177">N134*N$68</f>
        <v>0</v>
      </c>
      <c r="O170" s="356">
        <f t="shared" si="177"/>
        <v>0</v>
      </c>
      <c r="P170" s="356">
        <f t="shared" si="177"/>
        <v>0</v>
      </c>
      <c r="Q170" s="356">
        <f t="shared" si="177"/>
        <v>0</v>
      </c>
      <c r="R170" s="356">
        <f t="shared" si="177"/>
        <v>0</v>
      </c>
      <c r="S170" s="356">
        <f t="shared" si="177"/>
        <v>0</v>
      </c>
      <c r="T170" s="356">
        <f t="shared" si="177"/>
        <v>0</v>
      </c>
      <c r="U170" s="356">
        <f t="shared" si="177"/>
        <v>0</v>
      </c>
      <c r="V170" s="356">
        <f t="shared" si="177"/>
        <v>0</v>
      </c>
      <c r="W170" s="356">
        <f t="shared" si="177"/>
        <v>0</v>
      </c>
      <c r="X170" s="356">
        <f t="shared" si="177"/>
        <v>0</v>
      </c>
      <c r="Y170" s="356">
        <f t="shared" si="177"/>
        <v>0</v>
      </c>
      <c r="Z170" s="356">
        <f t="shared" si="177"/>
        <v>0</v>
      </c>
      <c r="AA170" s="356">
        <f t="shared" si="177"/>
        <v>0</v>
      </c>
      <c r="AB170" s="356">
        <f t="shared" si="177"/>
        <v>0</v>
      </c>
      <c r="AC170" s="356">
        <f t="shared" si="177"/>
        <v>0</v>
      </c>
      <c r="AD170" s="356">
        <f t="shared" si="177"/>
        <v>0</v>
      </c>
      <c r="AE170" s="356">
        <f t="shared" si="177"/>
        <v>0</v>
      </c>
      <c r="AF170" s="356">
        <f t="shared" si="177"/>
        <v>0</v>
      </c>
      <c r="AG170" s="356">
        <f t="shared" si="177"/>
        <v>0</v>
      </c>
      <c r="AH170" s="356">
        <f t="shared" si="177"/>
        <v>0</v>
      </c>
      <c r="AI170" s="356">
        <f t="shared" si="177"/>
        <v>0</v>
      </c>
      <c r="AJ170" s="356">
        <f t="shared" si="177"/>
        <v>0</v>
      </c>
      <c r="AK170" s="356">
        <f t="shared" si="177"/>
        <v>0</v>
      </c>
      <c r="AL170" s="356">
        <f t="shared" si="177"/>
        <v>0</v>
      </c>
      <c r="AM170" s="356">
        <f t="shared" si="177"/>
        <v>0</v>
      </c>
      <c r="AN170" s="356">
        <f t="shared" si="177"/>
        <v>0</v>
      </c>
      <c r="AO170" s="356">
        <f t="shared" si="177"/>
        <v>0</v>
      </c>
      <c r="AP170" s="356">
        <f t="shared" si="177"/>
        <v>0</v>
      </c>
      <c r="AQ170" s="356">
        <f t="shared" si="177"/>
        <v>0</v>
      </c>
      <c r="AR170" s="356">
        <f t="shared" si="177"/>
        <v>0</v>
      </c>
      <c r="AS170" s="356">
        <f t="shared" si="177"/>
        <v>0</v>
      </c>
      <c r="AT170" s="356">
        <f t="shared" si="177"/>
        <v>0</v>
      </c>
      <c r="AU170" s="356">
        <f t="shared" si="177"/>
        <v>0</v>
      </c>
      <c r="AV170" s="356">
        <f t="shared" si="177"/>
        <v>0</v>
      </c>
      <c r="AW170" s="356">
        <f t="shared" si="177"/>
        <v>0</v>
      </c>
      <c r="AX170" s="356">
        <f t="shared" si="177"/>
        <v>0</v>
      </c>
      <c r="AY170" s="356">
        <f t="shared" si="177"/>
        <v>0</v>
      </c>
      <c r="AZ170" s="356">
        <f t="shared" si="177"/>
        <v>0</v>
      </c>
      <c r="BA170" s="356">
        <f t="shared" si="177"/>
        <v>0</v>
      </c>
      <c r="BB170" s="356">
        <f t="shared" si="177"/>
        <v>0</v>
      </c>
      <c r="BC170" s="356">
        <f t="shared" si="177"/>
        <v>0</v>
      </c>
      <c r="BD170" s="356">
        <f t="shared" si="177"/>
        <v>0</v>
      </c>
      <c r="BE170" s="356">
        <f t="shared" si="177"/>
        <v>0</v>
      </c>
      <c r="BF170" s="356">
        <f t="shared" si="177"/>
        <v>0</v>
      </c>
      <c r="BG170" s="361"/>
    </row>
    <row r="171" spans="1:59" s="362" customFormat="1" ht="12.75" hidden="1" customHeight="1" x14ac:dyDescent="0.25">
      <c r="A171" s="843"/>
      <c r="B171" s="178" t="str">
        <f t="shared" si="173"/>
        <v>Department 3 Name</v>
      </c>
      <c r="C171" s="178"/>
      <c r="D171" s="178"/>
      <c r="E171" s="178"/>
      <c r="F171" s="178"/>
      <c r="G171" s="306">
        <v>150</v>
      </c>
      <c r="H171" s="365" t="s">
        <v>135</v>
      </c>
      <c r="I171" s="356">
        <f t="shared" si="175"/>
        <v>0</v>
      </c>
      <c r="J171" s="356">
        <f t="shared" si="175"/>
        <v>0</v>
      </c>
      <c r="K171" s="356">
        <f t="shared" si="175"/>
        <v>0</v>
      </c>
      <c r="L171" s="356">
        <f t="shared" si="175"/>
        <v>0</v>
      </c>
      <c r="M171" s="356">
        <f t="shared" si="175"/>
        <v>0</v>
      </c>
      <c r="N171" s="356">
        <f t="shared" ref="N171:BF171" si="178">N135*N$68</f>
        <v>0</v>
      </c>
      <c r="O171" s="356">
        <f t="shared" si="178"/>
        <v>0</v>
      </c>
      <c r="P171" s="356">
        <f t="shared" si="178"/>
        <v>0</v>
      </c>
      <c r="Q171" s="356">
        <f t="shared" si="178"/>
        <v>0</v>
      </c>
      <c r="R171" s="356">
        <f t="shared" si="178"/>
        <v>0</v>
      </c>
      <c r="S171" s="356">
        <f t="shared" si="178"/>
        <v>0</v>
      </c>
      <c r="T171" s="356">
        <f t="shared" si="178"/>
        <v>0</v>
      </c>
      <c r="U171" s="356">
        <f t="shared" si="178"/>
        <v>0</v>
      </c>
      <c r="V171" s="356">
        <f t="shared" si="178"/>
        <v>0</v>
      </c>
      <c r="W171" s="356">
        <f t="shared" si="178"/>
        <v>0</v>
      </c>
      <c r="X171" s="356">
        <f t="shared" si="178"/>
        <v>0</v>
      </c>
      <c r="Y171" s="356">
        <f t="shared" si="178"/>
        <v>0</v>
      </c>
      <c r="Z171" s="356">
        <f t="shared" si="178"/>
        <v>0</v>
      </c>
      <c r="AA171" s="356">
        <f t="shared" si="178"/>
        <v>0</v>
      </c>
      <c r="AB171" s="356">
        <f t="shared" si="178"/>
        <v>0</v>
      </c>
      <c r="AC171" s="356">
        <f t="shared" si="178"/>
        <v>0</v>
      </c>
      <c r="AD171" s="356">
        <f t="shared" si="178"/>
        <v>0</v>
      </c>
      <c r="AE171" s="356">
        <f t="shared" si="178"/>
        <v>0</v>
      </c>
      <c r="AF171" s="356">
        <f t="shared" si="178"/>
        <v>0</v>
      </c>
      <c r="AG171" s="356">
        <f t="shared" si="178"/>
        <v>0</v>
      </c>
      <c r="AH171" s="356">
        <f t="shared" si="178"/>
        <v>0</v>
      </c>
      <c r="AI171" s="356">
        <f t="shared" si="178"/>
        <v>0</v>
      </c>
      <c r="AJ171" s="356">
        <f t="shared" si="178"/>
        <v>0</v>
      </c>
      <c r="AK171" s="356">
        <f t="shared" si="178"/>
        <v>0</v>
      </c>
      <c r="AL171" s="356">
        <f t="shared" si="178"/>
        <v>0</v>
      </c>
      <c r="AM171" s="356">
        <f t="shared" si="178"/>
        <v>0</v>
      </c>
      <c r="AN171" s="356">
        <f t="shared" si="178"/>
        <v>0</v>
      </c>
      <c r="AO171" s="356">
        <f t="shared" si="178"/>
        <v>0</v>
      </c>
      <c r="AP171" s="356">
        <f t="shared" si="178"/>
        <v>0</v>
      </c>
      <c r="AQ171" s="356">
        <f t="shared" si="178"/>
        <v>0</v>
      </c>
      <c r="AR171" s="356">
        <f t="shared" si="178"/>
        <v>0</v>
      </c>
      <c r="AS171" s="356">
        <f t="shared" si="178"/>
        <v>0</v>
      </c>
      <c r="AT171" s="356">
        <f t="shared" si="178"/>
        <v>0</v>
      </c>
      <c r="AU171" s="356">
        <f t="shared" si="178"/>
        <v>0</v>
      </c>
      <c r="AV171" s="356">
        <f t="shared" si="178"/>
        <v>0</v>
      </c>
      <c r="AW171" s="356">
        <f t="shared" si="178"/>
        <v>0</v>
      </c>
      <c r="AX171" s="356">
        <f t="shared" si="178"/>
        <v>0</v>
      </c>
      <c r="AY171" s="356">
        <f t="shared" si="178"/>
        <v>0</v>
      </c>
      <c r="AZ171" s="356">
        <f t="shared" si="178"/>
        <v>0</v>
      </c>
      <c r="BA171" s="356">
        <f t="shared" si="178"/>
        <v>0</v>
      </c>
      <c r="BB171" s="356">
        <f t="shared" si="178"/>
        <v>0</v>
      </c>
      <c r="BC171" s="356">
        <f t="shared" si="178"/>
        <v>0</v>
      </c>
      <c r="BD171" s="356">
        <f t="shared" si="178"/>
        <v>0</v>
      </c>
      <c r="BE171" s="356">
        <f t="shared" si="178"/>
        <v>0</v>
      </c>
      <c r="BF171" s="356">
        <f t="shared" si="178"/>
        <v>0</v>
      </c>
      <c r="BG171" s="361"/>
    </row>
    <row r="172" spans="1:59" s="362" customFormat="1" ht="12.75" hidden="1" customHeight="1" x14ac:dyDescent="0.25">
      <c r="A172" s="843"/>
      <c r="B172" s="178" t="str">
        <f t="shared" si="173"/>
        <v>Department 4 Name</v>
      </c>
      <c r="C172" s="178"/>
      <c r="D172" s="178"/>
      <c r="E172" s="178"/>
      <c r="F172" s="178"/>
      <c r="G172" s="305">
        <v>151</v>
      </c>
      <c r="H172" s="365" t="s">
        <v>136</v>
      </c>
      <c r="I172" s="356">
        <f t="shared" si="175"/>
        <v>0</v>
      </c>
      <c r="J172" s="356">
        <f t="shared" si="175"/>
        <v>0</v>
      </c>
      <c r="K172" s="356">
        <f t="shared" si="175"/>
        <v>0</v>
      </c>
      <c r="L172" s="356">
        <f t="shared" si="175"/>
        <v>0</v>
      </c>
      <c r="M172" s="356">
        <f t="shared" si="175"/>
        <v>0</v>
      </c>
      <c r="N172" s="356">
        <f t="shared" ref="N172:BF172" si="179">N136*N$68</f>
        <v>0</v>
      </c>
      <c r="O172" s="356">
        <f t="shared" si="179"/>
        <v>0</v>
      </c>
      <c r="P172" s="356">
        <f t="shared" si="179"/>
        <v>0</v>
      </c>
      <c r="Q172" s="356">
        <f t="shared" si="179"/>
        <v>0</v>
      </c>
      <c r="R172" s="356">
        <f t="shared" si="179"/>
        <v>0</v>
      </c>
      <c r="S172" s="356">
        <f t="shared" si="179"/>
        <v>0</v>
      </c>
      <c r="T172" s="356">
        <f t="shared" si="179"/>
        <v>0</v>
      </c>
      <c r="U172" s="356">
        <f t="shared" si="179"/>
        <v>0</v>
      </c>
      <c r="V172" s="356">
        <f t="shared" si="179"/>
        <v>0</v>
      </c>
      <c r="W172" s="356">
        <f t="shared" si="179"/>
        <v>0</v>
      </c>
      <c r="X172" s="356">
        <f t="shared" si="179"/>
        <v>0</v>
      </c>
      <c r="Y172" s="356">
        <f t="shared" si="179"/>
        <v>0</v>
      </c>
      <c r="Z172" s="356">
        <f t="shared" si="179"/>
        <v>0</v>
      </c>
      <c r="AA172" s="356">
        <f t="shared" si="179"/>
        <v>0</v>
      </c>
      <c r="AB172" s="356">
        <f t="shared" si="179"/>
        <v>0</v>
      </c>
      <c r="AC172" s="356">
        <f t="shared" si="179"/>
        <v>0</v>
      </c>
      <c r="AD172" s="356">
        <f t="shared" si="179"/>
        <v>0</v>
      </c>
      <c r="AE172" s="356">
        <f t="shared" si="179"/>
        <v>0</v>
      </c>
      <c r="AF172" s="356">
        <f t="shared" si="179"/>
        <v>0</v>
      </c>
      <c r="AG172" s="356">
        <f t="shared" si="179"/>
        <v>0</v>
      </c>
      <c r="AH172" s="356">
        <f t="shared" si="179"/>
        <v>0</v>
      </c>
      <c r="AI172" s="356">
        <f t="shared" si="179"/>
        <v>0</v>
      </c>
      <c r="AJ172" s="356">
        <f t="shared" si="179"/>
        <v>0</v>
      </c>
      <c r="AK172" s="356">
        <f t="shared" si="179"/>
        <v>0</v>
      </c>
      <c r="AL172" s="356">
        <f t="shared" si="179"/>
        <v>0</v>
      </c>
      <c r="AM172" s="356">
        <f t="shared" si="179"/>
        <v>0</v>
      </c>
      <c r="AN172" s="356">
        <f t="shared" si="179"/>
        <v>0</v>
      </c>
      <c r="AO172" s="356">
        <f t="shared" si="179"/>
        <v>0</v>
      </c>
      <c r="AP172" s="356">
        <f t="shared" si="179"/>
        <v>0</v>
      </c>
      <c r="AQ172" s="356">
        <f t="shared" si="179"/>
        <v>0</v>
      </c>
      <c r="AR172" s="356">
        <f t="shared" si="179"/>
        <v>0</v>
      </c>
      <c r="AS172" s="356">
        <f t="shared" si="179"/>
        <v>0</v>
      </c>
      <c r="AT172" s="356">
        <f t="shared" si="179"/>
        <v>0</v>
      </c>
      <c r="AU172" s="356">
        <f t="shared" si="179"/>
        <v>0</v>
      </c>
      <c r="AV172" s="356">
        <f t="shared" si="179"/>
        <v>0</v>
      </c>
      <c r="AW172" s="356">
        <f t="shared" si="179"/>
        <v>0</v>
      </c>
      <c r="AX172" s="356">
        <f t="shared" si="179"/>
        <v>0</v>
      </c>
      <c r="AY172" s="356">
        <f t="shared" si="179"/>
        <v>0</v>
      </c>
      <c r="AZ172" s="356">
        <f t="shared" si="179"/>
        <v>0</v>
      </c>
      <c r="BA172" s="356">
        <f t="shared" si="179"/>
        <v>0</v>
      </c>
      <c r="BB172" s="356">
        <f t="shared" si="179"/>
        <v>0</v>
      </c>
      <c r="BC172" s="356">
        <f t="shared" si="179"/>
        <v>0</v>
      </c>
      <c r="BD172" s="356">
        <f t="shared" si="179"/>
        <v>0</v>
      </c>
      <c r="BE172" s="356">
        <f t="shared" si="179"/>
        <v>0</v>
      </c>
      <c r="BF172" s="356">
        <f t="shared" si="179"/>
        <v>0</v>
      </c>
      <c r="BG172" s="361"/>
    </row>
    <row r="173" spans="1:59" s="362" customFormat="1" ht="12.75" hidden="1" customHeight="1" x14ac:dyDescent="0.25">
      <c r="A173" s="843"/>
      <c r="B173" s="178" t="str">
        <f t="shared" si="173"/>
        <v>Department 5 Name</v>
      </c>
      <c r="C173" s="178"/>
      <c r="D173" s="178"/>
      <c r="E173" s="178"/>
      <c r="F173" s="178"/>
      <c r="G173" s="306">
        <v>152</v>
      </c>
      <c r="H173" s="365" t="s">
        <v>45</v>
      </c>
      <c r="I173" s="356">
        <f t="shared" si="175"/>
        <v>0</v>
      </c>
      <c r="J173" s="356">
        <f t="shared" si="175"/>
        <v>0</v>
      </c>
      <c r="K173" s="356">
        <f t="shared" si="175"/>
        <v>0</v>
      </c>
      <c r="L173" s="356">
        <f t="shared" si="175"/>
        <v>0</v>
      </c>
      <c r="M173" s="356">
        <f t="shared" si="175"/>
        <v>0</v>
      </c>
      <c r="N173" s="356">
        <f t="shared" ref="N173:BF173" si="180">N137*N$68</f>
        <v>0</v>
      </c>
      <c r="O173" s="356">
        <f t="shared" si="180"/>
        <v>0</v>
      </c>
      <c r="P173" s="356">
        <f t="shared" si="180"/>
        <v>0</v>
      </c>
      <c r="Q173" s="356">
        <f t="shared" si="180"/>
        <v>0</v>
      </c>
      <c r="R173" s="356">
        <f t="shared" si="180"/>
        <v>0</v>
      </c>
      <c r="S173" s="356">
        <f t="shared" si="180"/>
        <v>0</v>
      </c>
      <c r="T173" s="356">
        <f t="shared" si="180"/>
        <v>0</v>
      </c>
      <c r="U173" s="356">
        <f t="shared" si="180"/>
        <v>0</v>
      </c>
      <c r="V173" s="356">
        <f t="shared" si="180"/>
        <v>0</v>
      </c>
      <c r="W173" s="356">
        <f t="shared" si="180"/>
        <v>0</v>
      </c>
      <c r="X173" s="356">
        <f t="shared" si="180"/>
        <v>0</v>
      </c>
      <c r="Y173" s="356">
        <f t="shared" si="180"/>
        <v>0</v>
      </c>
      <c r="Z173" s="356">
        <f t="shared" si="180"/>
        <v>0</v>
      </c>
      <c r="AA173" s="356">
        <f t="shared" si="180"/>
        <v>0</v>
      </c>
      <c r="AB173" s="356">
        <f t="shared" si="180"/>
        <v>0</v>
      </c>
      <c r="AC173" s="356">
        <f t="shared" si="180"/>
        <v>0</v>
      </c>
      <c r="AD173" s="356">
        <f t="shared" si="180"/>
        <v>0</v>
      </c>
      <c r="AE173" s="356">
        <f t="shared" si="180"/>
        <v>0</v>
      </c>
      <c r="AF173" s="356">
        <f t="shared" si="180"/>
        <v>0</v>
      </c>
      <c r="AG173" s="356">
        <f t="shared" si="180"/>
        <v>0</v>
      </c>
      <c r="AH173" s="356">
        <f t="shared" si="180"/>
        <v>0</v>
      </c>
      <c r="AI173" s="356">
        <f t="shared" si="180"/>
        <v>0</v>
      </c>
      <c r="AJ173" s="356">
        <f t="shared" si="180"/>
        <v>0</v>
      </c>
      <c r="AK173" s="356">
        <f t="shared" si="180"/>
        <v>0</v>
      </c>
      <c r="AL173" s="356">
        <f t="shared" si="180"/>
        <v>0</v>
      </c>
      <c r="AM173" s="356">
        <f t="shared" si="180"/>
        <v>0</v>
      </c>
      <c r="AN173" s="356">
        <f t="shared" si="180"/>
        <v>0</v>
      </c>
      <c r="AO173" s="356">
        <f t="shared" si="180"/>
        <v>0</v>
      </c>
      <c r="AP173" s="356">
        <f t="shared" si="180"/>
        <v>0</v>
      </c>
      <c r="AQ173" s="356">
        <f t="shared" si="180"/>
        <v>0</v>
      </c>
      <c r="AR173" s="356">
        <f t="shared" si="180"/>
        <v>0</v>
      </c>
      <c r="AS173" s="356">
        <f t="shared" si="180"/>
        <v>0</v>
      </c>
      <c r="AT173" s="356">
        <f t="shared" si="180"/>
        <v>0</v>
      </c>
      <c r="AU173" s="356">
        <f t="shared" si="180"/>
        <v>0</v>
      </c>
      <c r="AV173" s="356">
        <f t="shared" si="180"/>
        <v>0</v>
      </c>
      <c r="AW173" s="356">
        <f t="shared" si="180"/>
        <v>0</v>
      </c>
      <c r="AX173" s="356">
        <f t="shared" si="180"/>
        <v>0</v>
      </c>
      <c r="AY173" s="356">
        <f t="shared" si="180"/>
        <v>0</v>
      </c>
      <c r="AZ173" s="356">
        <f t="shared" si="180"/>
        <v>0</v>
      </c>
      <c r="BA173" s="356">
        <f t="shared" si="180"/>
        <v>0</v>
      </c>
      <c r="BB173" s="356">
        <f t="shared" si="180"/>
        <v>0</v>
      </c>
      <c r="BC173" s="356">
        <f t="shared" si="180"/>
        <v>0</v>
      </c>
      <c r="BD173" s="356">
        <f t="shared" si="180"/>
        <v>0</v>
      </c>
      <c r="BE173" s="356">
        <f t="shared" si="180"/>
        <v>0</v>
      </c>
      <c r="BF173" s="356">
        <f t="shared" si="180"/>
        <v>0</v>
      </c>
      <c r="BG173" s="361"/>
    </row>
    <row r="174" spans="1:59" s="362" customFormat="1" ht="12.75" hidden="1" customHeight="1" x14ac:dyDescent="0.25">
      <c r="A174" s="843"/>
      <c r="B174" s="178" t="str">
        <f t="shared" si="173"/>
        <v>Department 6 Name</v>
      </c>
      <c r="C174" s="178"/>
      <c r="D174" s="178"/>
      <c r="E174" s="178"/>
      <c r="F174" s="178"/>
      <c r="G174" s="305">
        <v>153</v>
      </c>
      <c r="H174" s="365" t="s">
        <v>46</v>
      </c>
      <c r="I174" s="356">
        <f t="shared" si="175"/>
        <v>0</v>
      </c>
      <c r="J174" s="356">
        <f t="shared" si="175"/>
        <v>0</v>
      </c>
      <c r="K174" s="356">
        <f t="shared" si="175"/>
        <v>0</v>
      </c>
      <c r="L174" s="356">
        <f t="shared" si="175"/>
        <v>0</v>
      </c>
      <c r="M174" s="356">
        <f t="shared" si="175"/>
        <v>0</v>
      </c>
      <c r="N174" s="356">
        <f t="shared" ref="N174:BF174" si="181">N138*N$68</f>
        <v>0</v>
      </c>
      <c r="O174" s="356">
        <f t="shared" si="181"/>
        <v>0</v>
      </c>
      <c r="P174" s="356">
        <f t="shared" si="181"/>
        <v>0</v>
      </c>
      <c r="Q174" s="356">
        <f t="shared" si="181"/>
        <v>0</v>
      </c>
      <c r="R174" s="356">
        <f t="shared" si="181"/>
        <v>0</v>
      </c>
      <c r="S174" s="356">
        <f t="shared" si="181"/>
        <v>0</v>
      </c>
      <c r="T174" s="356">
        <f t="shared" si="181"/>
        <v>0</v>
      </c>
      <c r="U174" s="356">
        <f t="shared" si="181"/>
        <v>0</v>
      </c>
      <c r="V174" s="356">
        <f t="shared" si="181"/>
        <v>0</v>
      </c>
      <c r="W174" s="356">
        <f t="shared" si="181"/>
        <v>0</v>
      </c>
      <c r="X174" s="356">
        <f t="shared" si="181"/>
        <v>0</v>
      </c>
      <c r="Y174" s="356">
        <f t="shared" si="181"/>
        <v>0</v>
      </c>
      <c r="Z174" s="356">
        <f t="shared" si="181"/>
        <v>0</v>
      </c>
      <c r="AA174" s="356">
        <f t="shared" si="181"/>
        <v>0</v>
      </c>
      <c r="AB174" s="356">
        <f t="shared" si="181"/>
        <v>0</v>
      </c>
      <c r="AC174" s="356">
        <f t="shared" si="181"/>
        <v>0</v>
      </c>
      <c r="AD174" s="356">
        <f t="shared" si="181"/>
        <v>0</v>
      </c>
      <c r="AE174" s="356">
        <f t="shared" si="181"/>
        <v>0</v>
      </c>
      <c r="AF174" s="356">
        <f t="shared" si="181"/>
        <v>0</v>
      </c>
      <c r="AG174" s="356">
        <f t="shared" si="181"/>
        <v>0</v>
      </c>
      <c r="AH174" s="356">
        <f t="shared" si="181"/>
        <v>0</v>
      </c>
      <c r="AI174" s="356">
        <f t="shared" si="181"/>
        <v>0</v>
      </c>
      <c r="AJ174" s="356">
        <f t="shared" si="181"/>
        <v>0</v>
      </c>
      <c r="AK174" s="356">
        <f t="shared" si="181"/>
        <v>0</v>
      </c>
      <c r="AL174" s="356">
        <f t="shared" si="181"/>
        <v>0</v>
      </c>
      <c r="AM174" s="356">
        <f t="shared" si="181"/>
        <v>0</v>
      </c>
      <c r="AN174" s="356">
        <f t="shared" si="181"/>
        <v>0</v>
      </c>
      <c r="AO174" s="356">
        <f t="shared" si="181"/>
        <v>0</v>
      </c>
      <c r="AP174" s="356">
        <f t="shared" si="181"/>
        <v>0</v>
      </c>
      <c r="AQ174" s="356">
        <f t="shared" si="181"/>
        <v>0</v>
      </c>
      <c r="AR174" s="356">
        <f t="shared" si="181"/>
        <v>0</v>
      </c>
      <c r="AS174" s="356">
        <f t="shared" si="181"/>
        <v>0</v>
      </c>
      <c r="AT174" s="356">
        <f t="shared" si="181"/>
        <v>0</v>
      </c>
      <c r="AU174" s="356">
        <f t="shared" si="181"/>
        <v>0</v>
      </c>
      <c r="AV174" s="356">
        <f t="shared" si="181"/>
        <v>0</v>
      </c>
      <c r="AW174" s="356">
        <f t="shared" si="181"/>
        <v>0</v>
      </c>
      <c r="AX174" s="356">
        <f t="shared" si="181"/>
        <v>0</v>
      </c>
      <c r="AY174" s="356">
        <f t="shared" si="181"/>
        <v>0</v>
      </c>
      <c r="AZ174" s="356">
        <f t="shared" si="181"/>
        <v>0</v>
      </c>
      <c r="BA174" s="356">
        <f t="shared" si="181"/>
        <v>0</v>
      </c>
      <c r="BB174" s="356">
        <f t="shared" si="181"/>
        <v>0</v>
      </c>
      <c r="BC174" s="356">
        <f t="shared" si="181"/>
        <v>0</v>
      </c>
      <c r="BD174" s="356">
        <f t="shared" si="181"/>
        <v>0</v>
      </c>
      <c r="BE174" s="356">
        <f t="shared" si="181"/>
        <v>0</v>
      </c>
      <c r="BF174" s="356">
        <f t="shared" si="181"/>
        <v>0</v>
      </c>
      <c r="BG174" s="361"/>
    </row>
    <row r="175" spans="1:59" s="362" customFormat="1" ht="12.75" hidden="1" customHeight="1" x14ac:dyDescent="0.25">
      <c r="A175" s="843"/>
      <c r="B175" s="178" t="str">
        <f t="shared" si="173"/>
        <v>Department 7 Name</v>
      </c>
      <c r="C175" s="178"/>
      <c r="D175" s="178"/>
      <c r="E175" s="178"/>
      <c r="F175" s="178"/>
      <c r="G175" s="306">
        <v>154</v>
      </c>
      <c r="H175" s="365" t="s">
        <v>47</v>
      </c>
      <c r="I175" s="356">
        <f t="shared" si="175"/>
        <v>0</v>
      </c>
      <c r="J175" s="356">
        <f t="shared" si="175"/>
        <v>0</v>
      </c>
      <c r="K175" s="356">
        <f t="shared" si="175"/>
        <v>0</v>
      </c>
      <c r="L175" s="356">
        <f t="shared" si="175"/>
        <v>0</v>
      </c>
      <c r="M175" s="356">
        <f t="shared" si="175"/>
        <v>0</v>
      </c>
      <c r="N175" s="356">
        <f t="shared" ref="N175:BF175" si="182">N139*N$68</f>
        <v>0</v>
      </c>
      <c r="O175" s="356">
        <f t="shared" si="182"/>
        <v>0</v>
      </c>
      <c r="P175" s="356">
        <f t="shared" si="182"/>
        <v>0</v>
      </c>
      <c r="Q175" s="356">
        <f t="shared" si="182"/>
        <v>0</v>
      </c>
      <c r="R175" s="356">
        <f t="shared" si="182"/>
        <v>0</v>
      </c>
      <c r="S175" s="356">
        <f t="shared" si="182"/>
        <v>0</v>
      </c>
      <c r="T175" s="356">
        <f t="shared" si="182"/>
        <v>0</v>
      </c>
      <c r="U175" s="356">
        <f t="shared" si="182"/>
        <v>0</v>
      </c>
      <c r="V175" s="356">
        <f t="shared" si="182"/>
        <v>0</v>
      </c>
      <c r="W175" s="356">
        <f t="shared" si="182"/>
        <v>0</v>
      </c>
      <c r="X175" s="356">
        <f t="shared" si="182"/>
        <v>0</v>
      </c>
      <c r="Y175" s="356">
        <f t="shared" si="182"/>
        <v>0</v>
      </c>
      <c r="Z175" s="356">
        <f t="shared" si="182"/>
        <v>0</v>
      </c>
      <c r="AA175" s="356">
        <f t="shared" si="182"/>
        <v>0</v>
      </c>
      <c r="AB175" s="356">
        <f t="shared" si="182"/>
        <v>0</v>
      </c>
      <c r="AC175" s="356">
        <f t="shared" si="182"/>
        <v>0</v>
      </c>
      <c r="AD175" s="356">
        <f t="shared" si="182"/>
        <v>0</v>
      </c>
      <c r="AE175" s="356">
        <f t="shared" si="182"/>
        <v>0</v>
      </c>
      <c r="AF175" s="356">
        <f t="shared" si="182"/>
        <v>0</v>
      </c>
      <c r="AG175" s="356">
        <f t="shared" si="182"/>
        <v>0</v>
      </c>
      <c r="AH175" s="356">
        <f t="shared" si="182"/>
        <v>0</v>
      </c>
      <c r="AI175" s="356">
        <f t="shared" si="182"/>
        <v>0</v>
      </c>
      <c r="AJ175" s="356">
        <f t="shared" si="182"/>
        <v>0</v>
      </c>
      <c r="AK175" s="356">
        <f t="shared" si="182"/>
        <v>0</v>
      </c>
      <c r="AL175" s="356">
        <f t="shared" si="182"/>
        <v>0</v>
      </c>
      <c r="AM175" s="356">
        <f t="shared" si="182"/>
        <v>0</v>
      </c>
      <c r="AN175" s="356">
        <f t="shared" si="182"/>
        <v>0</v>
      </c>
      <c r="AO175" s="356">
        <f t="shared" si="182"/>
        <v>0</v>
      </c>
      <c r="AP175" s="356">
        <f t="shared" si="182"/>
        <v>0</v>
      </c>
      <c r="AQ175" s="356">
        <f t="shared" si="182"/>
        <v>0</v>
      </c>
      <c r="AR175" s="356">
        <f t="shared" si="182"/>
        <v>0</v>
      </c>
      <c r="AS175" s="356">
        <f t="shared" si="182"/>
        <v>0</v>
      </c>
      <c r="AT175" s="356">
        <f t="shared" si="182"/>
        <v>0</v>
      </c>
      <c r="AU175" s="356">
        <f t="shared" si="182"/>
        <v>0</v>
      </c>
      <c r="AV175" s="356">
        <f t="shared" si="182"/>
        <v>0</v>
      </c>
      <c r="AW175" s="356">
        <f t="shared" si="182"/>
        <v>0</v>
      </c>
      <c r="AX175" s="356">
        <f t="shared" si="182"/>
        <v>0</v>
      </c>
      <c r="AY175" s="356">
        <f t="shared" si="182"/>
        <v>0</v>
      </c>
      <c r="AZ175" s="356">
        <f t="shared" si="182"/>
        <v>0</v>
      </c>
      <c r="BA175" s="356">
        <f t="shared" si="182"/>
        <v>0</v>
      </c>
      <c r="BB175" s="356">
        <f t="shared" si="182"/>
        <v>0</v>
      </c>
      <c r="BC175" s="356">
        <f t="shared" si="182"/>
        <v>0</v>
      </c>
      <c r="BD175" s="356">
        <f t="shared" si="182"/>
        <v>0</v>
      </c>
      <c r="BE175" s="356">
        <f t="shared" si="182"/>
        <v>0</v>
      </c>
      <c r="BF175" s="356">
        <f t="shared" si="182"/>
        <v>0</v>
      </c>
      <c r="BG175" s="361"/>
    </row>
    <row r="176" spans="1:59" s="362" customFormat="1" ht="12.75" hidden="1" customHeight="1" x14ac:dyDescent="0.25">
      <c r="A176" s="843"/>
      <c r="B176" s="178" t="str">
        <f t="shared" si="173"/>
        <v>Department 8 Name</v>
      </c>
      <c r="C176" s="178"/>
      <c r="D176" s="178"/>
      <c r="E176" s="178"/>
      <c r="F176" s="178"/>
      <c r="G176" s="305">
        <v>155</v>
      </c>
      <c r="H176" s="365" t="s">
        <v>48</v>
      </c>
      <c r="I176" s="356">
        <f t="shared" si="175"/>
        <v>0</v>
      </c>
      <c r="J176" s="356">
        <f t="shared" si="175"/>
        <v>0</v>
      </c>
      <c r="K176" s="356">
        <f t="shared" si="175"/>
        <v>0</v>
      </c>
      <c r="L176" s="356">
        <f t="shared" si="175"/>
        <v>0</v>
      </c>
      <c r="M176" s="356">
        <f t="shared" si="175"/>
        <v>0</v>
      </c>
      <c r="N176" s="356">
        <f t="shared" ref="N176:BF176" si="183">N140*N$68</f>
        <v>0</v>
      </c>
      <c r="O176" s="356">
        <f t="shared" si="183"/>
        <v>0</v>
      </c>
      <c r="P176" s="356">
        <f t="shared" si="183"/>
        <v>0</v>
      </c>
      <c r="Q176" s="356">
        <f t="shared" si="183"/>
        <v>0</v>
      </c>
      <c r="R176" s="356">
        <f t="shared" si="183"/>
        <v>0</v>
      </c>
      <c r="S176" s="356">
        <f t="shared" si="183"/>
        <v>0</v>
      </c>
      <c r="T176" s="356">
        <f t="shared" si="183"/>
        <v>0</v>
      </c>
      <c r="U176" s="356">
        <f t="shared" si="183"/>
        <v>0</v>
      </c>
      <c r="V176" s="356">
        <f t="shared" si="183"/>
        <v>0</v>
      </c>
      <c r="W176" s="356">
        <f t="shared" si="183"/>
        <v>0</v>
      </c>
      <c r="X176" s="356">
        <f t="shared" si="183"/>
        <v>0</v>
      </c>
      <c r="Y176" s="356">
        <f t="shared" si="183"/>
        <v>0</v>
      </c>
      <c r="Z176" s="356">
        <f t="shared" si="183"/>
        <v>0</v>
      </c>
      <c r="AA176" s="356">
        <f t="shared" si="183"/>
        <v>0</v>
      </c>
      <c r="AB176" s="356">
        <f t="shared" si="183"/>
        <v>0</v>
      </c>
      <c r="AC176" s="356">
        <f t="shared" si="183"/>
        <v>0</v>
      </c>
      <c r="AD176" s="356">
        <f t="shared" si="183"/>
        <v>0</v>
      </c>
      <c r="AE176" s="356">
        <f t="shared" si="183"/>
        <v>0</v>
      </c>
      <c r="AF176" s="356">
        <f t="shared" si="183"/>
        <v>0</v>
      </c>
      <c r="AG176" s="356">
        <f t="shared" si="183"/>
        <v>0</v>
      </c>
      <c r="AH176" s="356">
        <f t="shared" si="183"/>
        <v>0</v>
      </c>
      <c r="AI176" s="356">
        <f t="shared" si="183"/>
        <v>0</v>
      </c>
      <c r="AJ176" s="356">
        <f t="shared" si="183"/>
        <v>0</v>
      </c>
      <c r="AK176" s="356">
        <f t="shared" si="183"/>
        <v>0</v>
      </c>
      <c r="AL176" s="356">
        <f t="shared" si="183"/>
        <v>0</v>
      </c>
      <c r="AM176" s="356">
        <f t="shared" si="183"/>
        <v>0</v>
      </c>
      <c r="AN176" s="356">
        <f t="shared" si="183"/>
        <v>0</v>
      </c>
      <c r="AO176" s="356">
        <f t="shared" si="183"/>
        <v>0</v>
      </c>
      <c r="AP176" s="356">
        <f t="shared" si="183"/>
        <v>0</v>
      </c>
      <c r="AQ176" s="356">
        <f t="shared" si="183"/>
        <v>0</v>
      </c>
      <c r="AR176" s="356">
        <f t="shared" si="183"/>
        <v>0</v>
      </c>
      <c r="AS176" s="356">
        <f t="shared" si="183"/>
        <v>0</v>
      </c>
      <c r="AT176" s="356">
        <f t="shared" si="183"/>
        <v>0</v>
      </c>
      <c r="AU176" s="356">
        <f t="shared" si="183"/>
        <v>0</v>
      </c>
      <c r="AV176" s="356">
        <f t="shared" si="183"/>
        <v>0</v>
      </c>
      <c r="AW176" s="356">
        <f t="shared" si="183"/>
        <v>0</v>
      </c>
      <c r="AX176" s="356">
        <f t="shared" si="183"/>
        <v>0</v>
      </c>
      <c r="AY176" s="356">
        <f t="shared" si="183"/>
        <v>0</v>
      </c>
      <c r="AZ176" s="356">
        <f t="shared" si="183"/>
        <v>0</v>
      </c>
      <c r="BA176" s="356">
        <f t="shared" si="183"/>
        <v>0</v>
      </c>
      <c r="BB176" s="356">
        <f t="shared" si="183"/>
        <v>0</v>
      </c>
      <c r="BC176" s="356">
        <f t="shared" si="183"/>
        <v>0</v>
      </c>
      <c r="BD176" s="356">
        <f t="shared" si="183"/>
        <v>0</v>
      </c>
      <c r="BE176" s="356">
        <f t="shared" si="183"/>
        <v>0</v>
      </c>
      <c r="BF176" s="356">
        <f t="shared" si="183"/>
        <v>0</v>
      </c>
      <c r="BG176" s="361"/>
    </row>
    <row r="177" spans="1:59" s="362" customFormat="1" ht="12.75" hidden="1" customHeight="1" x14ac:dyDescent="0.25">
      <c r="A177" s="843"/>
      <c r="B177" s="178" t="str">
        <f t="shared" si="173"/>
        <v>Department 9 Name</v>
      </c>
      <c r="C177" s="178"/>
      <c r="D177" s="178"/>
      <c r="E177" s="178"/>
      <c r="F177" s="178"/>
      <c r="G177" s="306">
        <v>156</v>
      </c>
      <c r="H177" s="365" t="s">
        <v>64</v>
      </c>
      <c r="I177" s="356">
        <f t="shared" si="175"/>
        <v>0</v>
      </c>
      <c r="J177" s="356">
        <f t="shared" si="175"/>
        <v>0</v>
      </c>
      <c r="K177" s="356">
        <f t="shared" si="175"/>
        <v>0</v>
      </c>
      <c r="L177" s="356">
        <f t="shared" si="175"/>
        <v>0</v>
      </c>
      <c r="M177" s="356">
        <f t="shared" si="175"/>
        <v>0</v>
      </c>
      <c r="N177" s="356">
        <f t="shared" ref="N177:BF177" si="184">N141*N$68</f>
        <v>0</v>
      </c>
      <c r="O177" s="356">
        <f t="shared" si="184"/>
        <v>0</v>
      </c>
      <c r="P177" s="356">
        <f t="shared" si="184"/>
        <v>0</v>
      </c>
      <c r="Q177" s="356">
        <f t="shared" si="184"/>
        <v>0</v>
      </c>
      <c r="R177" s="356">
        <f t="shared" si="184"/>
        <v>0</v>
      </c>
      <c r="S177" s="356">
        <f t="shared" si="184"/>
        <v>0</v>
      </c>
      <c r="T177" s="356">
        <f t="shared" si="184"/>
        <v>0</v>
      </c>
      <c r="U177" s="356">
        <f t="shared" si="184"/>
        <v>0</v>
      </c>
      <c r="V177" s="356">
        <f t="shared" si="184"/>
        <v>0</v>
      </c>
      <c r="W177" s="356">
        <f t="shared" si="184"/>
        <v>0</v>
      </c>
      <c r="X177" s="356">
        <f t="shared" si="184"/>
        <v>0</v>
      </c>
      <c r="Y177" s="356">
        <f t="shared" si="184"/>
        <v>0</v>
      </c>
      <c r="Z177" s="356">
        <f t="shared" si="184"/>
        <v>0</v>
      </c>
      <c r="AA177" s="356">
        <f t="shared" si="184"/>
        <v>0</v>
      </c>
      <c r="AB177" s="356">
        <f t="shared" si="184"/>
        <v>0</v>
      </c>
      <c r="AC177" s="356">
        <f t="shared" si="184"/>
        <v>0</v>
      </c>
      <c r="AD177" s="356">
        <f t="shared" si="184"/>
        <v>0</v>
      </c>
      <c r="AE177" s="356">
        <f t="shared" si="184"/>
        <v>0</v>
      </c>
      <c r="AF177" s="356">
        <f t="shared" si="184"/>
        <v>0</v>
      </c>
      <c r="AG177" s="356">
        <f t="shared" si="184"/>
        <v>0</v>
      </c>
      <c r="AH177" s="356">
        <f t="shared" si="184"/>
        <v>0</v>
      </c>
      <c r="AI177" s="356">
        <f t="shared" si="184"/>
        <v>0</v>
      </c>
      <c r="AJ177" s="356">
        <f t="shared" si="184"/>
        <v>0</v>
      </c>
      <c r="AK177" s="356">
        <f t="shared" si="184"/>
        <v>0</v>
      </c>
      <c r="AL177" s="356">
        <f t="shared" si="184"/>
        <v>0</v>
      </c>
      <c r="AM177" s="356">
        <f t="shared" si="184"/>
        <v>0</v>
      </c>
      <c r="AN177" s="356">
        <f t="shared" si="184"/>
        <v>0</v>
      </c>
      <c r="AO177" s="356">
        <f t="shared" si="184"/>
        <v>0</v>
      </c>
      <c r="AP177" s="356">
        <f t="shared" si="184"/>
        <v>0</v>
      </c>
      <c r="AQ177" s="356">
        <f t="shared" si="184"/>
        <v>0</v>
      </c>
      <c r="AR177" s="356">
        <f t="shared" si="184"/>
        <v>0</v>
      </c>
      <c r="AS177" s="356">
        <f t="shared" si="184"/>
        <v>0</v>
      </c>
      <c r="AT177" s="356">
        <f t="shared" si="184"/>
        <v>0</v>
      </c>
      <c r="AU177" s="356">
        <f t="shared" si="184"/>
        <v>0</v>
      </c>
      <c r="AV177" s="356">
        <f t="shared" si="184"/>
        <v>0</v>
      </c>
      <c r="AW177" s="356">
        <f t="shared" si="184"/>
        <v>0</v>
      </c>
      <c r="AX177" s="356">
        <f t="shared" si="184"/>
        <v>0</v>
      </c>
      <c r="AY177" s="356">
        <f t="shared" si="184"/>
        <v>0</v>
      </c>
      <c r="AZ177" s="356">
        <f t="shared" si="184"/>
        <v>0</v>
      </c>
      <c r="BA177" s="356">
        <f t="shared" si="184"/>
        <v>0</v>
      </c>
      <c r="BB177" s="356">
        <f t="shared" si="184"/>
        <v>0</v>
      </c>
      <c r="BC177" s="356">
        <f t="shared" si="184"/>
        <v>0</v>
      </c>
      <c r="BD177" s="356">
        <f t="shared" si="184"/>
        <v>0</v>
      </c>
      <c r="BE177" s="356">
        <f t="shared" si="184"/>
        <v>0</v>
      </c>
      <c r="BF177" s="356">
        <f t="shared" si="184"/>
        <v>0</v>
      </c>
      <c r="BG177" s="361"/>
    </row>
    <row r="178" spans="1:59" s="362" customFormat="1" ht="12.75" hidden="1" customHeight="1" x14ac:dyDescent="0.25">
      <c r="A178" s="844"/>
      <c r="B178" s="178" t="str">
        <f t="shared" si="173"/>
        <v>Department 10 Name</v>
      </c>
      <c r="C178" s="178"/>
      <c r="D178" s="178"/>
      <c r="E178" s="178"/>
      <c r="F178" s="178"/>
      <c r="G178" s="305">
        <v>157</v>
      </c>
      <c r="H178" s="365" t="s">
        <v>65</v>
      </c>
      <c r="I178" s="356">
        <f t="shared" si="175"/>
        <v>0</v>
      </c>
      <c r="J178" s="356">
        <f t="shared" si="175"/>
        <v>0</v>
      </c>
      <c r="K178" s="356">
        <f t="shared" si="175"/>
        <v>0</v>
      </c>
      <c r="L178" s="356">
        <f t="shared" si="175"/>
        <v>0</v>
      </c>
      <c r="M178" s="356">
        <f t="shared" si="175"/>
        <v>0</v>
      </c>
      <c r="N178" s="356">
        <f t="shared" ref="N178:BF178" si="185">N142*N$68</f>
        <v>0</v>
      </c>
      <c r="O178" s="356">
        <f t="shared" si="185"/>
        <v>0</v>
      </c>
      <c r="P178" s="356">
        <f t="shared" si="185"/>
        <v>0</v>
      </c>
      <c r="Q178" s="356">
        <f t="shared" si="185"/>
        <v>0</v>
      </c>
      <c r="R178" s="356">
        <f t="shared" si="185"/>
        <v>0</v>
      </c>
      <c r="S178" s="356">
        <f t="shared" si="185"/>
        <v>0</v>
      </c>
      <c r="T178" s="356">
        <f t="shared" si="185"/>
        <v>0</v>
      </c>
      <c r="U178" s="356">
        <f t="shared" si="185"/>
        <v>0</v>
      </c>
      <c r="V178" s="356">
        <f t="shared" si="185"/>
        <v>0</v>
      </c>
      <c r="W178" s="356">
        <f t="shared" si="185"/>
        <v>0</v>
      </c>
      <c r="X178" s="356">
        <f t="shared" si="185"/>
        <v>0</v>
      </c>
      <c r="Y178" s="356">
        <f t="shared" si="185"/>
        <v>0</v>
      </c>
      <c r="Z178" s="356">
        <f t="shared" si="185"/>
        <v>0</v>
      </c>
      <c r="AA178" s="356">
        <f t="shared" si="185"/>
        <v>0</v>
      </c>
      <c r="AB178" s="356">
        <f t="shared" si="185"/>
        <v>0</v>
      </c>
      <c r="AC178" s="356">
        <f t="shared" si="185"/>
        <v>0</v>
      </c>
      <c r="AD178" s="356">
        <f t="shared" si="185"/>
        <v>0</v>
      </c>
      <c r="AE178" s="356">
        <f t="shared" si="185"/>
        <v>0</v>
      </c>
      <c r="AF178" s="356">
        <f t="shared" si="185"/>
        <v>0</v>
      </c>
      <c r="AG178" s="356">
        <f t="shared" si="185"/>
        <v>0</v>
      </c>
      <c r="AH178" s="356">
        <f t="shared" si="185"/>
        <v>0</v>
      </c>
      <c r="AI178" s="356">
        <f t="shared" si="185"/>
        <v>0</v>
      </c>
      <c r="AJ178" s="356">
        <f t="shared" si="185"/>
        <v>0</v>
      </c>
      <c r="AK178" s="356">
        <f t="shared" si="185"/>
        <v>0</v>
      </c>
      <c r="AL178" s="356">
        <f t="shared" si="185"/>
        <v>0</v>
      </c>
      <c r="AM178" s="356">
        <f t="shared" si="185"/>
        <v>0</v>
      </c>
      <c r="AN178" s="356">
        <f t="shared" si="185"/>
        <v>0</v>
      </c>
      <c r="AO178" s="356">
        <f t="shared" si="185"/>
        <v>0</v>
      </c>
      <c r="AP178" s="356">
        <f t="shared" si="185"/>
        <v>0</v>
      </c>
      <c r="AQ178" s="356">
        <f t="shared" si="185"/>
        <v>0</v>
      </c>
      <c r="AR178" s="356">
        <f t="shared" si="185"/>
        <v>0</v>
      </c>
      <c r="AS178" s="356">
        <f t="shared" si="185"/>
        <v>0</v>
      </c>
      <c r="AT178" s="356">
        <f t="shared" si="185"/>
        <v>0</v>
      </c>
      <c r="AU178" s="356">
        <f t="shared" si="185"/>
        <v>0</v>
      </c>
      <c r="AV178" s="356">
        <f t="shared" si="185"/>
        <v>0</v>
      </c>
      <c r="AW178" s="356">
        <f t="shared" si="185"/>
        <v>0</v>
      </c>
      <c r="AX178" s="356">
        <f t="shared" si="185"/>
        <v>0</v>
      </c>
      <c r="AY178" s="356">
        <f t="shared" si="185"/>
        <v>0</v>
      </c>
      <c r="AZ178" s="356">
        <f t="shared" si="185"/>
        <v>0</v>
      </c>
      <c r="BA178" s="356">
        <f t="shared" si="185"/>
        <v>0</v>
      </c>
      <c r="BB178" s="356">
        <f t="shared" si="185"/>
        <v>0</v>
      </c>
      <c r="BC178" s="356">
        <f t="shared" si="185"/>
        <v>0</v>
      </c>
      <c r="BD178" s="356">
        <f t="shared" si="185"/>
        <v>0</v>
      </c>
      <c r="BE178" s="356">
        <f t="shared" si="185"/>
        <v>0</v>
      </c>
      <c r="BF178" s="356">
        <f t="shared" si="185"/>
        <v>0</v>
      </c>
      <c r="BG178" s="361"/>
    </row>
    <row r="179" spans="1:59" s="362" customFormat="1" ht="12.75" hidden="1" customHeight="1" x14ac:dyDescent="0.25">
      <c r="A179" s="842"/>
      <c r="B179" s="212" t="s">
        <v>67</v>
      </c>
      <c r="C179" s="212"/>
      <c r="D179" s="212"/>
      <c r="E179" s="212"/>
      <c r="F179" s="212"/>
      <c r="G179" s="306">
        <v>158</v>
      </c>
      <c r="H179" s="365"/>
      <c r="I179" s="359"/>
      <c r="J179" s="359"/>
      <c r="K179" s="359"/>
      <c r="L179" s="359"/>
      <c r="M179" s="359"/>
      <c r="N179" s="359"/>
      <c r="O179" s="359"/>
      <c r="P179" s="359"/>
      <c r="Q179" s="359"/>
      <c r="R179" s="359"/>
      <c r="S179" s="359"/>
      <c r="T179" s="359"/>
      <c r="U179" s="359"/>
      <c r="V179" s="359"/>
      <c r="W179" s="359"/>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61"/>
    </row>
    <row r="180" spans="1:59" s="362" customFormat="1" ht="12.75" hidden="1" customHeight="1" x14ac:dyDescent="0.25">
      <c r="A180" s="843"/>
      <c r="B180" s="178" t="str">
        <f t="shared" ref="B180:B190" si="186">J9</f>
        <v>General Office Administration</v>
      </c>
      <c r="C180" s="178"/>
      <c r="D180" s="178"/>
      <c r="E180" s="178"/>
      <c r="F180" s="178"/>
      <c r="G180" s="305">
        <v>159</v>
      </c>
      <c r="H180" s="365" t="s">
        <v>68</v>
      </c>
      <c r="I180" s="364">
        <f>I113+I76</f>
        <v>0</v>
      </c>
      <c r="J180" s="364">
        <f>J113+J76</f>
        <v>0</v>
      </c>
      <c r="K180" s="364">
        <f>K113+K76</f>
        <v>0</v>
      </c>
      <c r="L180" s="364">
        <f>L113+L76</f>
        <v>0</v>
      </c>
      <c r="M180" s="364">
        <f>M113+M76</f>
        <v>0</v>
      </c>
      <c r="N180" s="364">
        <f t="shared" ref="N180:BF180" si="187">N113+N76</f>
        <v>0</v>
      </c>
      <c r="O180" s="364">
        <f t="shared" si="187"/>
        <v>0</v>
      </c>
      <c r="P180" s="364">
        <f t="shared" si="187"/>
        <v>0</v>
      </c>
      <c r="Q180" s="364">
        <f t="shared" si="187"/>
        <v>0</v>
      </c>
      <c r="R180" s="364">
        <f t="shared" si="187"/>
        <v>0</v>
      </c>
      <c r="S180" s="364">
        <f t="shared" si="187"/>
        <v>0</v>
      </c>
      <c r="T180" s="364">
        <f t="shared" si="187"/>
        <v>0</v>
      </c>
      <c r="U180" s="364">
        <f t="shared" si="187"/>
        <v>0</v>
      </c>
      <c r="V180" s="364">
        <f t="shared" si="187"/>
        <v>0</v>
      </c>
      <c r="W180" s="364">
        <f t="shared" si="187"/>
        <v>0</v>
      </c>
      <c r="X180" s="364">
        <f t="shared" si="187"/>
        <v>0</v>
      </c>
      <c r="Y180" s="364">
        <f t="shared" si="187"/>
        <v>0</v>
      </c>
      <c r="Z180" s="364">
        <f t="shared" si="187"/>
        <v>0</v>
      </c>
      <c r="AA180" s="364">
        <f t="shared" si="187"/>
        <v>0</v>
      </c>
      <c r="AB180" s="364">
        <f t="shared" si="187"/>
        <v>0</v>
      </c>
      <c r="AC180" s="364">
        <f t="shared" si="187"/>
        <v>0</v>
      </c>
      <c r="AD180" s="364">
        <f t="shared" si="187"/>
        <v>0</v>
      </c>
      <c r="AE180" s="364">
        <f t="shared" si="187"/>
        <v>0</v>
      </c>
      <c r="AF180" s="364">
        <f t="shared" si="187"/>
        <v>0</v>
      </c>
      <c r="AG180" s="364">
        <f t="shared" si="187"/>
        <v>0</v>
      </c>
      <c r="AH180" s="364">
        <f t="shared" si="187"/>
        <v>0</v>
      </c>
      <c r="AI180" s="364">
        <f t="shared" si="187"/>
        <v>0</v>
      </c>
      <c r="AJ180" s="364">
        <f t="shared" si="187"/>
        <v>0</v>
      </c>
      <c r="AK180" s="364">
        <f t="shared" si="187"/>
        <v>0</v>
      </c>
      <c r="AL180" s="364">
        <f t="shared" si="187"/>
        <v>0</v>
      </c>
      <c r="AM180" s="364">
        <f t="shared" si="187"/>
        <v>0</v>
      </c>
      <c r="AN180" s="364">
        <f t="shared" si="187"/>
        <v>0</v>
      </c>
      <c r="AO180" s="364">
        <f t="shared" si="187"/>
        <v>0</v>
      </c>
      <c r="AP180" s="364">
        <f t="shared" si="187"/>
        <v>0</v>
      </c>
      <c r="AQ180" s="364">
        <f t="shared" si="187"/>
        <v>0</v>
      </c>
      <c r="AR180" s="364">
        <f t="shared" si="187"/>
        <v>0</v>
      </c>
      <c r="AS180" s="364">
        <f t="shared" si="187"/>
        <v>0</v>
      </c>
      <c r="AT180" s="364">
        <f t="shared" si="187"/>
        <v>0</v>
      </c>
      <c r="AU180" s="364">
        <f t="shared" si="187"/>
        <v>0</v>
      </c>
      <c r="AV180" s="364">
        <f t="shared" si="187"/>
        <v>0</v>
      </c>
      <c r="AW180" s="364">
        <f t="shared" si="187"/>
        <v>0</v>
      </c>
      <c r="AX180" s="364">
        <f t="shared" si="187"/>
        <v>0</v>
      </c>
      <c r="AY180" s="364">
        <f t="shared" si="187"/>
        <v>0</v>
      </c>
      <c r="AZ180" s="364">
        <f t="shared" si="187"/>
        <v>0</v>
      </c>
      <c r="BA180" s="364">
        <f t="shared" si="187"/>
        <v>0</v>
      </c>
      <c r="BB180" s="364">
        <f t="shared" si="187"/>
        <v>0</v>
      </c>
      <c r="BC180" s="364">
        <f t="shared" si="187"/>
        <v>0</v>
      </c>
      <c r="BD180" s="364">
        <f t="shared" si="187"/>
        <v>0</v>
      </c>
      <c r="BE180" s="364">
        <f t="shared" si="187"/>
        <v>0</v>
      </c>
      <c r="BF180" s="364">
        <f t="shared" si="187"/>
        <v>0</v>
      </c>
      <c r="BG180" s="361"/>
    </row>
    <row r="181" spans="1:59" s="362" customFormat="1" ht="12.75" hidden="1" customHeight="1" x14ac:dyDescent="0.25">
      <c r="A181" s="843"/>
      <c r="B181" s="178" t="str">
        <f t="shared" si="186"/>
        <v>Department 1 Name</v>
      </c>
      <c r="C181" s="178"/>
      <c r="D181" s="178"/>
      <c r="E181" s="178"/>
      <c r="F181" s="178"/>
      <c r="G181" s="306">
        <v>160</v>
      </c>
      <c r="H181" s="365" t="s">
        <v>69</v>
      </c>
      <c r="I181" s="364">
        <f>I103+IF(I$124&gt;0,I$124*(I114/SUM(I$114:I$123)),0)</f>
        <v>0</v>
      </c>
      <c r="J181" s="364">
        <f>J103+IF(J$124&gt;0,J$124*(J114/SUM(J$114:J$123)),0)</f>
        <v>0</v>
      </c>
      <c r="K181" s="364">
        <f>K103+IF(K$124&gt;0,K$124*(K114/SUM(K$114:K$123)),0)</f>
        <v>0</v>
      </c>
      <c r="L181" s="364">
        <f>L103+IF(L$124&gt;0,L$124*(L114/SUM(L$114:L$123)),0)</f>
        <v>0</v>
      </c>
      <c r="M181" s="364">
        <f>M103+IF(M$124&gt;0,M$124*(M114/SUM(M$114:M$123)),0)</f>
        <v>0</v>
      </c>
      <c r="N181" s="364">
        <f t="shared" ref="N181:BF181" si="188">N103+IF(N$124&gt;0,N$124*(N114/SUM(N$114:N$123)),0)</f>
        <v>0</v>
      </c>
      <c r="O181" s="364">
        <f t="shared" si="188"/>
        <v>0</v>
      </c>
      <c r="P181" s="364">
        <f t="shared" si="188"/>
        <v>0</v>
      </c>
      <c r="Q181" s="364">
        <f t="shared" si="188"/>
        <v>0</v>
      </c>
      <c r="R181" s="364">
        <f t="shared" si="188"/>
        <v>0</v>
      </c>
      <c r="S181" s="364">
        <f t="shared" si="188"/>
        <v>0</v>
      </c>
      <c r="T181" s="364">
        <f t="shared" si="188"/>
        <v>0</v>
      </c>
      <c r="U181" s="364">
        <f t="shared" si="188"/>
        <v>0</v>
      </c>
      <c r="V181" s="364">
        <f t="shared" si="188"/>
        <v>0</v>
      </c>
      <c r="W181" s="364">
        <f t="shared" si="188"/>
        <v>0</v>
      </c>
      <c r="X181" s="364">
        <f t="shared" si="188"/>
        <v>0</v>
      </c>
      <c r="Y181" s="364">
        <f t="shared" si="188"/>
        <v>0</v>
      </c>
      <c r="Z181" s="364">
        <f t="shared" si="188"/>
        <v>0</v>
      </c>
      <c r="AA181" s="364">
        <f t="shared" si="188"/>
        <v>0</v>
      </c>
      <c r="AB181" s="364">
        <f t="shared" si="188"/>
        <v>0</v>
      </c>
      <c r="AC181" s="364">
        <f t="shared" si="188"/>
        <v>0</v>
      </c>
      <c r="AD181" s="364">
        <f t="shared" si="188"/>
        <v>0</v>
      </c>
      <c r="AE181" s="364">
        <f t="shared" si="188"/>
        <v>0</v>
      </c>
      <c r="AF181" s="364">
        <f t="shared" si="188"/>
        <v>0</v>
      </c>
      <c r="AG181" s="364">
        <f t="shared" si="188"/>
        <v>0</v>
      </c>
      <c r="AH181" s="364">
        <f t="shared" si="188"/>
        <v>0</v>
      </c>
      <c r="AI181" s="364">
        <f t="shared" si="188"/>
        <v>0</v>
      </c>
      <c r="AJ181" s="364">
        <f t="shared" si="188"/>
        <v>0</v>
      </c>
      <c r="AK181" s="364">
        <f t="shared" si="188"/>
        <v>0</v>
      </c>
      <c r="AL181" s="364">
        <f t="shared" si="188"/>
        <v>0</v>
      </c>
      <c r="AM181" s="364">
        <f t="shared" si="188"/>
        <v>0</v>
      </c>
      <c r="AN181" s="364">
        <f t="shared" si="188"/>
        <v>0</v>
      </c>
      <c r="AO181" s="364">
        <f t="shared" si="188"/>
        <v>0</v>
      </c>
      <c r="AP181" s="364">
        <f t="shared" si="188"/>
        <v>0</v>
      </c>
      <c r="AQ181" s="364">
        <f t="shared" si="188"/>
        <v>0</v>
      </c>
      <c r="AR181" s="364">
        <f t="shared" si="188"/>
        <v>0</v>
      </c>
      <c r="AS181" s="364">
        <f t="shared" si="188"/>
        <v>0</v>
      </c>
      <c r="AT181" s="364">
        <f t="shared" si="188"/>
        <v>0</v>
      </c>
      <c r="AU181" s="364">
        <f t="shared" si="188"/>
        <v>0</v>
      </c>
      <c r="AV181" s="364">
        <f t="shared" si="188"/>
        <v>0</v>
      </c>
      <c r="AW181" s="364">
        <f t="shared" si="188"/>
        <v>0</v>
      </c>
      <c r="AX181" s="364">
        <f t="shared" si="188"/>
        <v>0</v>
      </c>
      <c r="AY181" s="364">
        <f t="shared" si="188"/>
        <v>0</v>
      </c>
      <c r="AZ181" s="364">
        <f t="shared" si="188"/>
        <v>0</v>
      </c>
      <c r="BA181" s="364">
        <f t="shared" si="188"/>
        <v>0</v>
      </c>
      <c r="BB181" s="364">
        <f t="shared" si="188"/>
        <v>0</v>
      </c>
      <c r="BC181" s="364">
        <f t="shared" si="188"/>
        <v>0</v>
      </c>
      <c r="BD181" s="364">
        <f t="shared" si="188"/>
        <v>0</v>
      </c>
      <c r="BE181" s="364">
        <f t="shared" si="188"/>
        <v>0</v>
      </c>
      <c r="BF181" s="364">
        <f t="shared" si="188"/>
        <v>0</v>
      </c>
      <c r="BG181" s="361"/>
    </row>
    <row r="182" spans="1:59" s="362" customFormat="1" ht="12.75" hidden="1" customHeight="1" x14ac:dyDescent="0.25">
      <c r="A182" s="843"/>
      <c r="B182" s="178" t="str">
        <f t="shared" si="186"/>
        <v>Department 2 Name</v>
      </c>
      <c r="C182" s="178"/>
      <c r="D182" s="178"/>
      <c r="E182" s="178"/>
      <c r="F182" s="178"/>
      <c r="G182" s="305">
        <v>161</v>
      </c>
      <c r="H182" s="365" t="s">
        <v>70</v>
      </c>
      <c r="I182" s="364">
        <f t="shared" ref="I182:M190" si="189">I104+IF(I$124&gt;0,I$124*(I115/SUM(I$114:I$123)),0)</f>
        <v>0</v>
      </c>
      <c r="J182" s="364">
        <f t="shared" si="189"/>
        <v>0</v>
      </c>
      <c r="K182" s="364">
        <f t="shared" si="189"/>
        <v>0</v>
      </c>
      <c r="L182" s="364">
        <f t="shared" si="189"/>
        <v>0</v>
      </c>
      <c r="M182" s="364">
        <f t="shared" si="189"/>
        <v>0</v>
      </c>
      <c r="N182" s="364">
        <f t="shared" ref="N182:BF182" si="190">N104+IF(N$124&gt;0,N$124*(N115/SUM(N$114:N$123)),0)</f>
        <v>0</v>
      </c>
      <c r="O182" s="364">
        <f t="shared" si="190"/>
        <v>0</v>
      </c>
      <c r="P182" s="364">
        <f t="shared" si="190"/>
        <v>0</v>
      </c>
      <c r="Q182" s="364">
        <f t="shared" si="190"/>
        <v>0</v>
      </c>
      <c r="R182" s="364">
        <f t="shared" si="190"/>
        <v>0</v>
      </c>
      <c r="S182" s="364">
        <f t="shared" si="190"/>
        <v>0</v>
      </c>
      <c r="T182" s="364">
        <f t="shared" si="190"/>
        <v>0</v>
      </c>
      <c r="U182" s="364">
        <f t="shared" si="190"/>
        <v>0</v>
      </c>
      <c r="V182" s="364">
        <f t="shared" si="190"/>
        <v>0</v>
      </c>
      <c r="W182" s="364">
        <f t="shared" si="190"/>
        <v>0</v>
      </c>
      <c r="X182" s="364">
        <f t="shared" si="190"/>
        <v>0</v>
      </c>
      <c r="Y182" s="364">
        <f t="shared" si="190"/>
        <v>0</v>
      </c>
      <c r="Z182" s="364">
        <f t="shared" si="190"/>
        <v>0</v>
      </c>
      <c r="AA182" s="364">
        <f t="shared" si="190"/>
        <v>0</v>
      </c>
      <c r="AB182" s="364">
        <f t="shared" si="190"/>
        <v>0</v>
      </c>
      <c r="AC182" s="364">
        <f t="shared" si="190"/>
        <v>0</v>
      </c>
      <c r="AD182" s="364">
        <f t="shared" si="190"/>
        <v>0</v>
      </c>
      <c r="AE182" s="364">
        <f t="shared" si="190"/>
        <v>0</v>
      </c>
      <c r="AF182" s="364">
        <f t="shared" si="190"/>
        <v>0</v>
      </c>
      <c r="AG182" s="364">
        <f t="shared" si="190"/>
        <v>0</v>
      </c>
      <c r="AH182" s="364">
        <f t="shared" si="190"/>
        <v>0</v>
      </c>
      <c r="AI182" s="364">
        <f t="shared" si="190"/>
        <v>0</v>
      </c>
      <c r="AJ182" s="364">
        <f t="shared" si="190"/>
        <v>0</v>
      </c>
      <c r="AK182" s="364">
        <f t="shared" si="190"/>
        <v>0</v>
      </c>
      <c r="AL182" s="364">
        <f t="shared" si="190"/>
        <v>0</v>
      </c>
      <c r="AM182" s="364">
        <f t="shared" si="190"/>
        <v>0</v>
      </c>
      <c r="AN182" s="364">
        <f t="shared" si="190"/>
        <v>0</v>
      </c>
      <c r="AO182" s="364">
        <f t="shared" si="190"/>
        <v>0</v>
      </c>
      <c r="AP182" s="364">
        <f t="shared" si="190"/>
        <v>0</v>
      </c>
      <c r="AQ182" s="364">
        <f t="shared" si="190"/>
        <v>0</v>
      </c>
      <c r="AR182" s="364">
        <f t="shared" si="190"/>
        <v>0</v>
      </c>
      <c r="AS182" s="364">
        <f t="shared" si="190"/>
        <v>0</v>
      </c>
      <c r="AT182" s="364">
        <f t="shared" si="190"/>
        <v>0</v>
      </c>
      <c r="AU182" s="364">
        <f t="shared" si="190"/>
        <v>0</v>
      </c>
      <c r="AV182" s="364">
        <f t="shared" si="190"/>
        <v>0</v>
      </c>
      <c r="AW182" s="364">
        <f t="shared" si="190"/>
        <v>0</v>
      </c>
      <c r="AX182" s="364">
        <f t="shared" si="190"/>
        <v>0</v>
      </c>
      <c r="AY182" s="364">
        <f t="shared" si="190"/>
        <v>0</v>
      </c>
      <c r="AZ182" s="364">
        <f t="shared" si="190"/>
        <v>0</v>
      </c>
      <c r="BA182" s="364">
        <f t="shared" si="190"/>
        <v>0</v>
      </c>
      <c r="BB182" s="364">
        <f t="shared" si="190"/>
        <v>0</v>
      </c>
      <c r="BC182" s="364">
        <f t="shared" si="190"/>
        <v>0</v>
      </c>
      <c r="BD182" s="364">
        <f t="shared" si="190"/>
        <v>0</v>
      </c>
      <c r="BE182" s="364">
        <f t="shared" si="190"/>
        <v>0</v>
      </c>
      <c r="BF182" s="364">
        <f t="shared" si="190"/>
        <v>0</v>
      </c>
      <c r="BG182" s="361"/>
    </row>
    <row r="183" spans="1:59" s="362" customFormat="1" ht="12.75" hidden="1" customHeight="1" x14ac:dyDescent="0.25">
      <c r="A183" s="843"/>
      <c r="B183" s="178" t="str">
        <f t="shared" si="186"/>
        <v>Department 3 Name</v>
      </c>
      <c r="C183" s="178"/>
      <c r="D183" s="178"/>
      <c r="E183" s="178"/>
      <c r="F183" s="178"/>
      <c r="G183" s="306">
        <v>162</v>
      </c>
      <c r="H183" s="365" t="s">
        <v>71</v>
      </c>
      <c r="I183" s="364">
        <f t="shared" si="189"/>
        <v>0</v>
      </c>
      <c r="J183" s="364">
        <f t="shared" si="189"/>
        <v>0</v>
      </c>
      <c r="K183" s="364">
        <f t="shared" si="189"/>
        <v>0</v>
      </c>
      <c r="L183" s="364">
        <f t="shared" si="189"/>
        <v>0</v>
      </c>
      <c r="M183" s="364">
        <f t="shared" si="189"/>
        <v>0</v>
      </c>
      <c r="N183" s="364">
        <f t="shared" ref="N183:BF183" si="191">N105+IF(N$124&gt;0,N$124*(N116/SUM(N$114:N$123)),0)</f>
        <v>0</v>
      </c>
      <c r="O183" s="364">
        <f t="shared" si="191"/>
        <v>0</v>
      </c>
      <c r="P183" s="364">
        <f t="shared" si="191"/>
        <v>0</v>
      </c>
      <c r="Q183" s="364">
        <f t="shared" si="191"/>
        <v>0</v>
      </c>
      <c r="R183" s="364">
        <f t="shared" si="191"/>
        <v>0</v>
      </c>
      <c r="S183" s="364">
        <f t="shared" si="191"/>
        <v>0</v>
      </c>
      <c r="T183" s="364">
        <f t="shared" si="191"/>
        <v>0</v>
      </c>
      <c r="U183" s="364">
        <f t="shared" si="191"/>
        <v>0</v>
      </c>
      <c r="V183" s="364">
        <f t="shared" si="191"/>
        <v>0</v>
      </c>
      <c r="W183" s="364">
        <f t="shared" si="191"/>
        <v>0</v>
      </c>
      <c r="X183" s="364">
        <f t="shared" si="191"/>
        <v>0</v>
      </c>
      <c r="Y183" s="364">
        <f t="shared" si="191"/>
        <v>0</v>
      </c>
      <c r="Z183" s="364">
        <f t="shared" si="191"/>
        <v>0</v>
      </c>
      <c r="AA183" s="364">
        <f t="shared" si="191"/>
        <v>0</v>
      </c>
      <c r="AB183" s="364">
        <f t="shared" si="191"/>
        <v>0</v>
      </c>
      <c r="AC183" s="364">
        <f t="shared" si="191"/>
        <v>0</v>
      </c>
      <c r="AD183" s="364">
        <f t="shared" si="191"/>
        <v>0</v>
      </c>
      <c r="AE183" s="364">
        <f t="shared" si="191"/>
        <v>0</v>
      </c>
      <c r="AF183" s="364">
        <f t="shared" si="191"/>
        <v>0</v>
      </c>
      <c r="AG183" s="364">
        <f t="shared" si="191"/>
        <v>0</v>
      </c>
      <c r="AH183" s="364">
        <f t="shared" si="191"/>
        <v>0</v>
      </c>
      <c r="AI183" s="364">
        <f t="shared" si="191"/>
        <v>0</v>
      </c>
      <c r="AJ183" s="364">
        <f t="shared" si="191"/>
        <v>0</v>
      </c>
      <c r="AK183" s="364">
        <f t="shared" si="191"/>
        <v>0</v>
      </c>
      <c r="AL183" s="364">
        <f t="shared" si="191"/>
        <v>0</v>
      </c>
      <c r="AM183" s="364">
        <f t="shared" si="191"/>
        <v>0</v>
      </c>
      <c r="AN183" s="364">
        <f t="shared" si="191"/>
        <v>0</v>
      </c>
      <c r="AO183" s="364">
        <f t="shared" si="191"/>
        <v>0</v>
      </c>
      <c r="AP183" s="364">
        <f t="shared" si="191"/>
        <v>0</v>
      </c>
      <c r="AQ183" s="364">
        <f t="shared" si="191"/>
        <v>0</v>
      </c>
      <c r="AR183" s="364">
        <f t="shared" si="191"/>
        <v>0</v>
      </c>
      <c r="AS183" s="364">
        <f t="shared" si="191"/>
        <v>0</v>
      </c>
      <c r="AT183" s="364">
        <f t="shared" si="191"/>
        <v>0</v>
      </c>
      <c r="AU183" s="364">
        <f t="shared" si="191"/>
        <v>0</v>
      </c>
      <c r="AV183" s="364">
        <f t="shared" si="191"/>
        <v>0</v>
      </c>
      <c r="AW183" s="364">
        <f t="shared" si="191"/>
        <v>0</v>
      </c>
      <c r="AX183" s="364">
        <f t="shared" si="191"/>
        <v>0</v>
      </c>
      <c r="AY183" s="364">
        <f t="shared" si="191"/>
        <v>0</v>
      </c>
      <c r="AZ183" s="364">
        <f t="shared" si="191"/>
        <v>0</v>
      </c>
      <c r="BA183" s="364">
        <f t="shared" si="191"/>
        <v>0</v>
      </c>
      <c r="BB183" s="364">
        <f t="shared" si="191"/>
        <v>0</v>
      </c>
      <c r="BC183" s="364">
        <f t="shared" si="191"/>
        <v>0</v>
      </c>
      <c r="BD183" s="364">
        <f t="shared" si="191"/>
        <v>0</v>
      </c>
      <c r="BE183" s="364">
        <f t="shared" si="191"/>
        <v>0</v>
      </c>
      <c r="BF183" s="364">
        <f t="shared" si="191"/>
        <v>0</v>
      </c>
      <c r="BG183" s="361"/>
    </row>
    <row r="184" spans="1:59" s="362" customFormat="1" ht="12.75" hidden="1" customHeight="1" x14ac:dyDescent="0.25">
      <c r="A184" s="843"/>
      <c r="B184" s="178" t="str">
        <f t="shared" si="186"/>
        <v>Department 4 Name</v>
      </c>
      <c r="C184" s="178"/>
      <c r="D184" s="178"/>
      <c r="E184" s="178"/>
      <c r="F184" s="178"/>
      <c r="G184" s="305">
        <v>163</v>
      </c>
      <c r="H184" s="365" t="s">
        <v>72</v>
      </c>
      <c r="I184" s="364">
        <f t="shared" si="189"/>
        <v>0</v>
      </c>
      <c r="J184" s="364">
        <f t="shared" si="189"/>
        <v>0</v>
      </c>
      <c r="K184" s="364">
        <f t="shared" si="189"/>
        <v>0</v>
      </c>
      <c r="L184" s="364">
        <f t="shared" si="189"/>
        <v>0</v>
      </c>
      <c r="M184" s="364">
        <f t="shared" si="189"/>
        <v>0</v>
      </c>
      <c r="N184" s="364">
        <f t="shared" ref="N184:BF184" si="192">N106+IF(N$124&gt;0,N$124*(N117/SUM(N$114:N$123)),0)</f>
        <v>0</v>
      </c>
      <c r="O184" s="364">
        <f t="shared" si="192"/>
        <v>0</v>
      </c>
      <c r="P184" s="364">
        <f t="shared" si="192"/>
        <v>0</v>
      </c>
      <c r="Q184" s="364">
        <f t="shared" si="192"/>
        <v>0</v>
      </c>
      <c r="R184" s="364">
        <f t="shared" si="192"/>
        <v>0</v>
      </c>
      <c r="S184" s="364">
        <f t="shared" si="192"/>
        <v>0</v>
      </c>
      <c r="T184" s="364">
        <f t="shared" si="192"/>
        <v>0</v>
      </c>
      <c r="U184" s="364">
        <f t="shared" si="192"/>
        <v>0</v>
      </c>
      <c r="V184" s="364">
        <f t="shared" si="192"/>
        <v>0</v>
      </c>
      <c r="W184" s="364">
        <f t="shared" si="192"/>
        <v>0</v>
      </c>
      <c r="X184" s="364">
        <f t="shared" si="192"/>
        <v>0</v>
      </c>
      <c r="Y184" s="364">
        <f t="shared" si="192"/>
        <v>0</v>
      </c>
      <c r="Z184" s="364">
        <f t="shared" si="192"/>
        <v>0</v>
      </c>
      <c r="AA184" s="364">
        <f t="shared" si="192"/>
        <v>0</v>
      </c>
      <c r="AB184" s="364">
        <f t="shared" si="192"/>
        <v>0</v>
      </c>
      <c r="AC184" s="364">
        <f t="shared" si="192"/>
        <v>0</v>
      </c>
      <c r="AD184" s="364">
        <f t="shared" si="192"/>
        <v>0</v>
      </c>
      <c r="AE184" s="364">
        <f t="shared" si="192"/>
        <v>0</v>
      </c>
      <c r="AF184" s="364">
        <f t="shared" si="192"/>
        <v>0</v>
      </c>
      <c r="AG184" s="364">
        <f t="shared" si="192"/>
        <v>0</v>
      </c>
      <c r="AH184" s="364">
        <f t="shared" si="192"/>
        <v>0</v>
      </c>
      <c r="AI184" s="364">
        <f t="shared" si="192"/>
        <v>0</v>
      </c>
      <c r="AJ184" s="364">
        <f t="shared" si="192"/>
        <v>0</v>
      </c>
      <c r="AK184" s="364">
        <f t="shared" si="192"/>
        <v>0</v>
      </c>
      <c r="AL184" s="364">
        <f t="shared" si="192"/>
        <v>0</v>
      </c>
      <c r="AM184" s="364">
        <f t="shared" si="192"/>
        <v>0</v>
      </c>
      <c r="AN184" s="364">
        <f t="shared" si="192"/>
        <v>0</v>
      </c>
      <c r="AO184" s="364">
        <f t="shared" si="192"/>
        <v>0</v>
      </c>
      <c r="AP184" s="364">
        <f t="shared" si="192"/>
        <v>0</v>
      </c>
      <c r="AQ184" s="364">
        <f t="shared" si="192"/>
        <v>0</v>
      </c>
      <c r="AR184" s="364">
        <f t="shared" si="192"/>
        <v>0</v>
      </c>
      <c r="AS184" s="364">
        <f t="shared" si="192"/>
        <v>0</v>
      </c>
      <c r="AT184" s="364">
        <f t="shared" si="192"/>
        <v>0</v>
      </c>
      <c r="AU184" s="364">
        <f t="shared" si="192"/>
        <v>0</v>
      </c>
      <c r="AV184" s="364">
        <f t="shared" si="192"/>
        <v>0</v>
      </c>
      <c r="AW184" s="364">
        <f t="shared" si="192"/>
        <v>0</v>
      </c>
      <c r="AX184" s="364">
        <f t="shared" si="192"/>
        <v>0</v>
      </c>
      <c r="AY184" s="364">
        <f t="shared" si="192"/>
        <v>0</v>
      </c>
      <c r="AZ184" s="364">
        <f t="shared" si="192"/>
        <v>0</v>
      </c>
      <c r="BA184" s="364">
        <f t="shared" si="192"/>
        <v>0</v>
      </c>
      <c r="BB184" s="364">
        <f t="shared" si="192"/>
        <v>0</v>
      </c>
      <c r="BC184" s="364">
        <f t="shared" si="192"/>
        <v>0</v>
      </c>
      <c r="BD184" s="364">
        <f t="shared" si="192"/>
        <v>0</v>
      </c>
      <c r="BE184" s="364">
        <f t="shared" si="192"/>
        <v>0</v>
      </c>
      <c r="BF184" s="364">
        <f t="shared" si="192"/>
        <v>0</v>
      </c>
      <c r="BG184" s="361"/>
    </row>
    <row r="185" spans="1:59" s="362" customFormat="1" ht="12.75" hidden="1" customHeight="1" x14ac:dyDescent="0.25">
      <c r="A185" s="843"/>
      <c r="B185" s="178" t="str">
        <f t="shared" si="186"/>
        <v>Department 5 Name</v>
      </c>
      <c r="C185" s="178"/>
      <c r="D185" s="178"/>
      <c r="E185" s="178"/>
      <c r="F185" s="178"/>
      <c r="G185" s="306">
        <v>164</v>
      </c>
      <c r="H185" s="365" t="s">
        <v>73</v>
      </c>
      <c r="I185" s="364">
        <f t="shared" si="189"/>
        <v>0</v>
      </c>
      <c r="J185" s="364">
        <f t="shared" si="189"/>
        <v>0</v>
      </c>
      <c r="K185" s="364">
        <f t="shared" si="189"/>
        <v>0</v>
      </c>
      <c r="L185" s="364">
        <f t="shared" si="189"/>
        <v>0</v>
      </c>
      <c r="M185" s="364">
        <f t="shared" si="189"/>
        <v>0</v>
      </c>
      <c r="N185" s="364">
        <f t="shared" ref="N185:BF185" si="193">N107+IF(N$124&gt;0,N$124*(N118/SUM(N$114:N$123)),0)</f>
        <v>0</v>
      </c>
      <c r="O185" s="364">
        <f t="shared" si="193"/>
        <v>0</v>
      </c>
      <c r="P185" s="364">
        <f t="shared" si="193"/>
        <v>0</v>
      </c>
      <c r="Q185" s="364">
        <f t="shared" si="193"/>
        <v>0</v>
      </c>
      <c r="R185" s="364">
        <f t="shared" si="193"/>
        <v>0</v>
      </c>
      <c r="S185" s="364">
        <f t="shared" si="193"/>
        <v>0</v>
      </c>
      <c r="T185" s="364">
        <f t="shared" si="193"/>
        <v>0</v>
      </c>
      <c r="U185" s="364">
        <f t="shared" si="193"/>
        <v>0</v>
      </c>
      <c r="V185" s="364">
        <f t="shared" si="193"/>
        <v>0</v>
      </c>
      <c r="W185" s="364">
        <f t="shared" si="193"/>
        <v>0</v>
      </c>
      <c r="X185" s="364">
        <f t="shared" si="193"/>
        <v>0</v>
      </c>
      <c r="Y185" s="364">
        <f t="shared" si="193"/>
        <v>0</v>
      </c>
      <c r="Z185" s="364">
        <f t="shared" si="193"/>
        <v>0</v>
      </c>
      <c r="AA185" s="364">
        <f t="shared" si="193"/>
        <v>0</v>
      </c>
      <c r="AB185" s="364">
        <f t="shared" si="193"/>
        <v>0</v>
      </c>
      <c r="AC185" s="364">
        <f t="shared" si="193"/>
        <v>0</v>
      </c>
      <c r="AD185" s="364">
        <f t="shared" si="193"/>
        <v>0</v>
      </c>
      <c r="AE185" s="364">
        <f t="shared" si="193"/>
        <v>0</v>
      </c>
      <c r="AF185" s="364">
        <f t="shared" si="193"/>
        <v>0</v>
      </c>
      <c r="AG185" s="364">
        <f t="shared" si="193"/>
        <v>0</v>
      </c>
      <c r="AH185" s="364">
        <f t="shared" si="193"/>
        <v>0</v>
      </c>
      <c r="AI185" s="364">
        <f t="shared" si="193"/>
        <v>0</v>
      </c>
      <c r="AJ185" s="364">
        <f t="shared" si="193"/>
        <v>0</v>
      </c>
      <c r="AK185" s="364">
        <f t="shared" si="193"/>
        <v>0</v>
      </c>
      <c r="AL185" s="364">
        <f t="shared" si="193"/>
        <v>0</v>
      </c>
      <c r="AM185" s="364">
        <f t="shared" si="193"/>
        <v>0</v>
      </c>
      <c r="AN185" s="364">
        <f t="shared" si="193"/>
        <v>0</v>
      </c>
      <c r="AO185" s="364">
        <f t="shared" si="193"/>
        <v>0</v>
      </c>
      <c r="AP185" s="364">
        <f t="shared" si="193"/>
        <v>0</v>
      </c>
      <c r="AQ185" s="364">
        <f t="shared" si="193"/>
        <v>0</v>
      </c>
      <c r="AR185" s="364">
        <f t="shared" si="193"/>
        <v>0</v>
      </c>
      <c r="AS185" s="364">
        <f t="shared" si="193"/>
        <v>0</v>
      </c>
      <c r="AT185" s="364">
        <f t="shared" si="193"/>
        <v>0</v>
      </c>
      <c r="AU185" s="364">
        <f t="shared" si="193"/>
        <v>0</v>
      </c>
      <c r="AV185" s="364">
        <f t="shared" si="193"/>
        <v>0</v>
      </c>
      <c r="AW185" s="364">
        <f t="shared" si="193"/>
        <v>0</v>
      </c>
      <c r="AX185" s="364">
        <f t="shared" si="193"/>
        <v>0</v>
      </c>
      <c r="AY185" s="364">
        <f t="shared" si="193"/>
        <v>0</v>
      </c>
      <c r="AZ185" s="364">
        <f t="shared" si="193"/>
        <v>0</v>
      </c>
      <c r="BA185" s="364">
        <f t="shared" si="193"/>
        <v>0</v>
      </c>
      <c r="BB185" s="364">
        <f t="shared" si="193"/>
        <v>0</v>
      </c>
      <c r="BC185" s="364">
        <f t="shared" si="193"/>
        <v>0</v>
      </c>
      <c r="BD185" s="364">
        <f t="shared" si="193"/>
        <v>0</v>
      </c>
      <c r="BE185" s="364">
        <f t="shared" si="193"/>
        <v>0</v>
      </c>
      <c r="BF185" s="364">
        <f t="shared" si="193"/>
        <v>0</v>
      </c>
      <c r="BG185" s="361"/>
    </row>
    <row r="186" spans="1:59" s="362" customFormat="1" ht="12.75" hidden="1" customHeight="1" x14ac:dyDescent="0.25">
      <c r="A186" s="843"/>
      <c r="B186" s="178" t="str">
        <f t="shared" si="186"/>
        <v>Department 6 Name</v>
      </c>
      <c r="C186" s="178"/>
      <c r="D186" s="178"/>
      <c r="E186" s="178"/>
      <c r="F186" s="178"/>
      <c r="G186" s="305">
        <v>165</v>
      </c>
      <c r="H186" s="365" t="s">
        <v>74</v>
      </c>
      <c r="I186" s="364">
        <f t="shared" si="189"/>
        <v>0</v>
      </c>
      <c r="J186" s="364">
        <f t="shared" si="189"/>
        <v>0</v>
      </c>
      <c r="K186" s="364">
        <f t="shared" si="189"/>
        <v>0</v>
      </c>
      <c r="L186" s="364">
        <f t="shared" si="189"/>
        <v>0</v>
      </c>
      <c r="M186" s="364">
        <f t="shared" si="189"/>
        <v>0</v>
      </c>
      <c r="N186" s="364">
        <f t="shared" ref="N186:BF186" si="194">N108+IF(N$124&gt;0,N$124*(N119/SUM(N$114:N$123)),0)</f>
        <v>0</v>
      </c>
      <c r="O186" s="364">
        <f t="shared" si="194"/>
        <v>0</v>
      </c>
      <c r="P186" s="364">
        <f t="shared" si="194"/>
        <v>0</v>
      </c>
      <c r="Q186" s="364">
        <f t="shared" si="194"/>
        <v>0</v>
      </c>
      <c r="R186" s="364">
        <f t="shared" si="194"/>
        <v>0</v>
      </c>
      <c r="S186" s="364">
        <f t="shared" si="194"/>
        <v>0</v>
      </c>
      <c r="T186" s="364">
        <f t="shared" si="194"/>
        <v>0</v>
      </c>
      <c r="U186" s="364">
        <f t="shared" si="194"/>
        <v>0</v>
      </c>
      <c r="V186" s="364">
        <f t="shared" si="194"/>
        <v>0</v>
      </c>
      <c r="W186" s="364">
        <f t="shared" si="194"/>
        <v>0</v>
      </c>
      <c r="X186" s="364">
        <f t="shared" si="194"/>
        <v>0</v>
      </c>
      <c r="Y186" s="364">
        <f t="shared" si="194"/>
        <v>0</v>
      </c>
      <c r="Z186" s="364">
        <f t="shared" si="194"/>
        <v>0</v>
      </c>
      <c r="AA186" s="364">
        <f t="shared" si="194"/>
        <v>0</v>
      </c>
      <c r="AB186" s="364">
        <f t="shared" si="194"/>
        <v>0</v>
      </c>
      <c r="AC186" s="364">
        <f t="shared" si="194"/>
        <v>0</v>
      </c>
      <c r="AD186" s="364">
        <f t="shared" si="194"/>
        <v>0</v>
      </c>
      <c r="AE186" s="364">
        <f t="shared" si="194"/>
        <v>0</v>
      </c>
      <c r="AF186" s="364">
        <f t="shared" si="194"/>
        <v>0</v>
      </c>
      <c r="AG186" s="364">
        <f t="shared" si="194"/>
        <v>0</v>
      </c>
      <c r="AH186" s="364">
        <f t="shared" si="194"/>
        <v>0</v>
      </c>
      <c r="AI186" s="364">
        <f t="shared" si="194"/>
        <v>0</v>
      </c>
      <c r="AJ186" s="364">
        <f t="shared" si="194"/>
        <v>0</v>
      </c>
      <c r="AK186" s="364">
        <f t="shared" si="194"/>
        <v>0</v>
      </c>
      <c r="AL186" s="364">
        <f t="shared" si="194"/>
        <v>0</v>
      </c>
      <c r="AM186" s="364">
        <f t="shared" si="194"/>
        <v>0</v>
      </c>
      <c r="AN186" s="364">
        <f t="shared" si="194"/>
        <v>0</v>
      </c>
      <c r="AO186" s="364">
        <f t="shared" si="194"/>
        <v>0</v>
      </c>
      <c r="AP186" s="364">
        <f t="shared" si="194"/>
        <v>0</v>
      </c>
      <c r="AQ186" s="364">
        <f t="shared" si="194"/>
        <v>0</v>
      </c>
      <c r="AR186" s="364">
        <f t="shared" si="194"/>
        <v>0</v>
      </c>
      <c r="AS186" s="364">
        <f t="shared" si="194"/>
        <v>0</v>
      </c>
      <c r="AT186" s="364">
        <f t="shared" si="194"/>
        <v>0</v>
      </c>
      <c r="AU186" s="364">
        <f t="shared" si="194"/>
        <v>0</v>
      </c>
      <c r="AV186" s="364">
        <f t="shared" si="194"/>
        <v>0</v>
      </c>
      <c r="AW186" s="364">
        <f t="shared" si="194"/>
        <v>0</v>
      </c>
      <c r="AX186" s="364">
        <f t="shared" si="194"/>
        <v>0</v>
      </c>
      <c r="AY186" s="364">
        <f t="shared" si="194"/>
        <v>0</v>
      </c>
      <c r="AZ186" s="364">
        <f t="shared" si="194"/>
        <v>0</v>
      </c>
      <c r="BA186" s="364">
        <f t="shared" si="194"/>
        <v>0</v>
      </c>
      <c r="BB186" s="364">
        <f t="shared" si="194"/>
        <v>0</v>
      </c>
      <c r="BC186" s="364">
        <f t="shared" si="194"/>
        <v>0</v>
      </c>
      <c r="BD186" s="364">
        <f t="shared" si="194"/>
        <v>0</v>
      </c>
      <c r="BE186" s="364">
        <f t="shared" si="194"/>
        <v>0</v>
      </c>
      <c r="BF186" s="364">
        <f t="shared" si="194"/>
        <v>0</v>
      </c>
      <c r="BG186" s="361"/>
    </row>
    <row r="187" spans="1:59" s="362" customFormat="1" ht="12.75" hidden="1" customHeight="1" x14ac:dyDescent="0.25">
      <c r="A187" s="843"/>
      <c r="B187" s="178" t="str">
        <f t="shared" si="186"/>
        <v>Department 7 Name</v>
      </c>
      <c r="C187" s="178"/>
      <c r="D187" s="178"/>
      <c r="E187" s="178"/>
      <c r="F187" s="178"/>
      <c r="G187" s="306">
        <v>166</v>
      </c>
      <c r="H187" s="365" t="s">
        <v>75</v>
      </c>
      <c r="I187" s="364">
        <f t="shared" si="189"/>
        <v>0</v>
      </c>
      <c r="J187" s="364">
        <f t="shared" si="189"/>
        <v>0</v>
      </c>
      <c r="K187" s="364">
        <f t="shared" si="189"/>
        <v>0</v>
      </c>
      <c r="L187" s="364">
        <f t="shared" si="189"/>
        <v>0</v>
      </c>
      <c r="M187" s="364">
        <f t="shared" si="189"/>
        <v>0</v>
      </c>
      <c r="N187" s="364">
        <f t="shared" ref="N187:BF187" si="195">N109+IF(N$124&gt;0,N$124*(N120/SUM(N$114:N$123)),0)</f>
        <v>0</v>
      </c>
      <c r="O187" s="364">
        <f t="shared" si="195"/>
        <v>0</v>
      </c>
      <c r="P187" s="364">
        <f t="shared" si="195"/>
        <v>0</v>
      </c>
      <c r="Q187" s="364">
        <f t="shared" si="195"/>
        <v>0</v>
      </c>
      <c r="R187" s="364">
        <f t="shared" si="195"/>
        <v>0</v>
      </c>
      <c r="S187" s="364">
        <f t="shared" si="195"/>
        <v>0</v>
      </c>
      <c r="T187" s="364">
        <f t="shared" si="195"/>
        <v>0</v>
      </c>
      <c r="U187" s="364">
        <f t="shared" si="195"/>
        <v>0</v>
      </c>
      <c r="V187" s="364">
        <f t="shared" si="195"/>
        <v>0</v>
      </c>
      <c r="W187" s="364">
        <f t="shared" si="195"/>
        <v>0</v>
      </c>
      <c r="X187" s="364">
        <f t="shared" si="195"/>
        <v>0</v>
      </c>
      <c r="Y187" s="364">
        <f t="shared" si="195"/>
        <v>0</v>
      </c>
      <c r="Z187" s="364">
        <f t="shared" si="195"/>
        <v>0</v>
      </c>
      <c r="AA187" s="364">
        <f t="shared" si="195"/>
        <v>0</v>
      </c>
      <c r="AB187" s="364">
        <f t="shared" si="195"/>
        <v>0</v>
      </c>
      <c r="AC187" s="364">
        <f t="shared" si="195"/>
        <v>0</v>
      </c>
      <c r="AD187" s="364">
        <f t="shared" si="195"/>
        <v>0</v>
      </c>
      <c r="AE187" s="364">
        <f t="shared" si="195"/>
        <v>0</v>
      </c>
      <c r="AF187" s="364">
        <f t="shared" si="195"/>
        <v>0</v>
      </c>
      <c r="AG187" s="364">
        <f t="shared" si="195"/>
        <v>0</v>
      </c>
      <c r="AH187" s="364">
        <f t="shared" si="195"/>
        <v>0</v>
      </c>
      <c r="AI187" s="364">
        <f t="shared" si="195"/>
        <v>0</v>
      </c>
      <c r="AJ187" s="364">
        <f t="shared" si="195"/>
        <v>0</v>
      </c>
      <c r="AK187" s="364">
        <f t="shared" si="195"/>
        <v>0</v>
      </c>
      <c r="AL187" s="364">
        <f t="shared" si="195"/>
        <v>0</v>
      </c>
      <c r="AM187" s="364">
        <f t="shared" si="195"/>
        <v>0</v>
      </c>
      <c r="AN187" s="364">
        <f t="shared" si="195"/>
        <v>0</v>
      </c>
      <c r="AO187" s="364">
        <f t="shared" si="195"/>
        <v>0</v>
      </c>
      <c r="AP187" s="364">
        <f t="shared" si="195"/>
        <v>0</v>
      </c>
      <c r="AQ187" s="364">
        <f t="shared" si="195"/>
        <v>0</v>
      </c>
      <c r="AR187" s="364">
        <f t="shared" si="195"/>
        <v>0</v>
      </c>
      <c r="AS187" s="364">
        <f t="shared" si="195"/>
        <v>0</v>
      </c>
      <c r="AT187" s="364">
        <f t="shared" si="195"/>
        <v>0</v>
      </c>
      <c r="AU187" s="364">
        <f t="shared" si="195"/>
        <v>0</v>
      </c>
      <c r="AV187" s="364">
        <f t="shared" si="195"/>
        <v>0</v>
      </c>
      <c r="AW187" s="364">
        <f t="shared" si="195"/>
        <v>0</v>
      </c>
      <c r="AX187" s="364">
        <f t="shared" si="195"/>
        <v>0</v>
      </c>
      <c r="AY187" s="364">
        <f t="shared" si="195"/>
        <v>0</v>
      </c>
      <c r="AZ187" s="364">
        <f t="shared" si="195"/>
        <v>0</v>
      </c>
      <c r="BA187" s="364">
        <f t="shared" si="195"/>
        <v>0</v>
      </c>
      <c r="BB187" s="364">
        <f t="shared" si="195"/>
        <v>0</v>
      </c>
      <c r="BC187" s="364">
        <f t="shared" si="195"/>
        <v>0</v>
      </c>
      <c r="BD187" s="364">
        <f t="shared" si="195"/>
        <v>0</v>
      </c>
      <c r="BE187" s="364">
        <f t="shared" si="195"/>
        <v>0</v>
      </c>
      <c r="BF187" s="364">
        <f t="shared" si="195"/>
        <v>0</v>
      </c>
      <c r="BG187" s="361"/>
    </row>
    <row r="188" spans="1:59" s="362" customFormat="1" ht="12.75" hidden="1" customHeight="1" x14ac:dyDescent="0.25">
      <c r="A188" s="843"/>
      <c r="B188" s="178" t="str">
        <f t="shared" si="186"/>
        <v>Department 8 Name</v>
      </c>
      <c r="C188" s="178"/>
      <c r="D188" s="178"/>
      <c r="E188" s="178"/>
      <c r="F188" s="178"/>
      <c r="G188" s="305">
        <v>167</v>
      </c>
      <c r="H188" s="365" t="s">
        <v>76</v>
      </c>
      <c r="I188" s="364">
        <f t="shared" si="189"/>
        <v>0</v>
      </c>
      <c r="J188" s="364">
        <f t="shared" si="189"/>
        <v>0</v>
      </c>
      <c r="K188" s="364">
        <f t="shared" si="189"/>
        <v>0</v>
      </c>
      <c r="L188" s="364">
        <f t="shared" si="189"/>
        <v>0</v>
      </c>
      <c r="M188" s="364">
        <f t="shared" si="189"/>
        <v>0</v>
      </c>
      <c r="N188" s="364">
        <f t="shared" ref="N188:BF188" si="196">N110+IF(N$124&gt;0,N$124*(N121/SUM(N$114:N$123)),0)</f>
        <v>0</v>
      </c>
      <c r="O188" s="364">
        <f t="shared" si="196"/>
        <v>0</v>
      </c>
      <c r="P188" s="364">
        <f t="shared" si="196"/>
        <v>0</v>
      </c>
      <c r="Q188" s="364">
        <f t="shared" si="196"/>
        <v>0</v>
      </c>
      <c r="R188" s="364">
        <f t="shared" si="196"/>
        <v>0</v>
      </c>
      <c r="S188" s="364">
        <f t="shared" si="196"/>
        <v>0</v>
      </c>
      <c r="T188" s="364">
        <f t="shared" si="196"/>
        <v>0</v>
      </c>
      <c r="U188" s="364">
        <f t="shared" si="196"/>
        <v>0</v>
      </c>
      <c r="V188" s="364">
        <f t="shared" si="196"/>
        <v>0</v>
      </c>
      <c r="W188" s="364">
        <f t="shared" si="196"/>
        <v>0</v>
      </c>
      <c r="X188" s="364">
        <f t="shared" si="196"/>
        <v>0</v>
      </c>
      <c r="Y188" s="364">
        <f t="shared" si="196"/>
        <v>0</v>
      </c>
      <c r="Z188" s="364">
        <f t="shared" si="196"/>
        <v>0</v>
      </c>
      <c r="AA188" s="364">
        <f t="shared" si="196"/>
        <v>0</v>
      </c>
      <c r="AB188" s="364">
        <f t="shared" si="196"/>
        <v>0</v>
      </c>
      <c r="AC188" s="364">
        <f t="shared" si="196"/>
        <v>0</v>
      </c>
      <c r="AD188" s="364">
        <f t="shared" si="196"/>
        <v>0</v>
      </c>
      <c r="AE188" s="364">
        <f t="shared" si="196"/>
        <v>0</v>
      </c>
      <c r="AF188" s="364">
        <f t="shared" si="196"/>
        <v>0</v>
      </c>
      <c r="AG188" s="364">
        <f t="shared" si="196"/>
        <v>0</v>
      </c>
      <c r="AH188" s="364">
        <f t="shared" si="196"/>
        <v>0</v>
      </c>
      <c r="AI188" s="364">
        <f t="shared" si="196"/>
        <v>0</v>
      </c>
      <c r="AJ188" s="364">
        <f t="shared" si="196"/>
        <v>0</v>
      </c>
      <c r="AK188" s="364">
        <f t="shared" si="196"/>
        <v>0</v>
      </c>
      <c r="AL188" s="364">
        <f t="shared" si="196"/>
        <v>0</v>
      </c>
      <c r="AM188" s="364">
        <f t="shared" si="196"/>
        <v>0</v>
      </c>
      <c r="AN188" s="364">
        <f t="shared" si="196"/>
        <v>0</v>
      </c>
      <c r="AO188" s="364">
        <f t="shared" si="196"/>
        <v>0</v>
      </c>
      <c r="AP188" s="364">
        <f t="shared" si="196"/>
        <v>0</v>
      </c>
      <c r="AQ188" s="364">
        <f t="shared" si="196"/>
        <v>0</v>
      </c>
      <c r="AR188" s="364">
        <f t="shared" si="196"/>
        <v>0</v>
      </c>
      <c r="AS188" s="364">
        <f t="shared" si="196"/>
        <v>0</v>
      </c>
      <c r="AT188" s="364">
        <f t="shared" si="196"/>
        <v>0</v>
      </c>
      <c r="AU188" s="364">
        <f t="shared" si="196"/>
        <v>0</v>
      </c>
      <c r="AV188" s="364">
        <f t="shared" si="196"/>
        <v>0</v>
      </c>
      <c r="AW188" s="364">
        <f t="shared" si="196"/>
        <v>0</v>
      </c>
      <c r="AX188" s="364">
        <f t="shared" si="196"/>
        <v>0</v>
      </c>
      <c r="AY188" s="364">
        <f t="shared" si="196"/>
        <v>0</v>
      </c>
      <c r="AZ188" s="364">
        <f t="shared" si="196"/>
        <v>0</v>
      </c>
      <c r="BA188" s="364">
        <f t="shared" si="196"/>
        <v>0</v>
      </c>
      <c r="BB188" s="364">
        <f t="shared" si="196"/>
        <v>0</v>
      </c>
      <c r="BC188" s="364">
        <f t="shared" si="196"/>
        <v>0</v>
      </c>
      <c r="BD188" s="364">
        <f t="shared" si="196"/>
        <v>0</v>
      </c>
      <c r="BE188" s="364">
        <f t="shared" si="196"/>
        <v>0</v>
      </c>
      <c r="BF188" s="364">
        <f t="shared" si="196"/>
        <v>0</v>
      </c>
      <c r="BG188" s="361"/>
    </row>
    <row r="189" spans="1:59" s="362" customFormat="1" ht="12.75" hidden="1" customHeight="1" x14ac:dyDescent="0.25">
      <c r="A189" s="843"/>
      <c r="B189" s="178" t="str">
        <f t="shared" si="186"/>
        <v>Department 9 Name</v>
      </c>
      <c r="C189" s="178"/>
      <c r="D189" s="178"/>
      <c r="E189" s="178"/>
      <c r="F189" s="178"/>
      <c r="G189" s="306">
        <v>168</v>
      </c>
      <c r="H189" s="365" t="s">
        <v>77</v>
      </c>
      <c r="I189" s="364">
        <f t="shared" si="189"/>
        <v>0</v>
      </c>
      <c r="J189" s="364">
        <f t="shared" si="189"/>
        <v>0</v>
      </c>
      <c r="K189" s="364">
        <f t="shared" si="189"/>
        <v>0</v>
      </c>
      <c r="L189" s="364">
        <f t="shared" si="189"/>
        <v>0</v>
      </c>
      <c r="M189" s="364">
        <f t="shared" si="189"/>
        <v>0</v>
      </c>
      <c r="N189" s="364">
        <f t="shared" ref="N189:BF189" si="197">N111+IF(N$124&gt;0,N$124*(N122/SUM(N$114:N$123)),0)</f>
        <v>0</v>
      </c>
      <c r="O189" s="364">
        <f t="shared" si="197"/>
        <v>0</v>
      </c>
      <c r="P189" s="364">
        <f t="shared" si="197"/>
        <v>0</v>
      </c>
      <c r="Q189" s="364">
        <f t="shared" si="197"/>
        <v>0</v>
      </c>
      <c r="R189" s="364">
        <f t="shared" si="197"/>
        <v>0</v>
      </c>
      <c r="S189" s="364">
        <f t="shared" si="197"/>
        <v>0</v>
      </c>
      <c r="T189" s="364">
        <f t="shared" si="197"/>
        <v>0</v>
      </c>
      <c r="U189" s="364">
        <f t="shared" si="197"/>
        <v>0</v>
      </c>
      <c r="V189" s="364">
        <f t="shared" si="197"/>
        <v>0</v>
      </c>
      <c r="W189" s="364">
        <f t="shared" si="197"/>
        <v>0</v>
      </c>
      <c r="X189" s="364">
        <f t="shared" si="197"/>
        <v>0</v>
      </c>
      <c r="Y189" s="364">
        <f t="shared" si="197"/>
        <v>0</v>
      </c>
      <c r="Z189" s="364">
        <f t="shared" si="197"/>
        <v>0</v>
      </c>
      <c r="AA189" s="364">
        <f t="shared" si="197"/>
        <v>0</v>
      </c>
      <c r="AB189" s="364">
        <f t="shared" si="197"/>
        <v>0</v>
      </c>
      <c r="AC189" s="364">
        <f t="shared" si="197"/>
        <v>0</v>
      </c>
      <c r="AD189" s="364">
        <f t="shared" si="197"/>
        <v>0</v>
      </c>
      <c r="AE189" s="364">
        <f t="shared" si="197"/>
        <v>0</v>
      </c>
      <c r="AF189" s="364">
        <f t="shared" si="197"/>
        <v>0</v>
      </c>
      <c r="AG189" s="364">
        <f t="shared" si="197"/>
        <v>0</v>
      </c>
      <c r="AH189" s="364">
        <f t="shared" si="197"/>
        <v>0</v>
      </c>
      <c r="AI189" s="364">
        <f t="shared" si="197"/>
        <v>0</v>
      </c>
      <c r="AJ189" s="364">
        <f t="shared" si="197"/>
        <v>0</v>
      </c>
      <c r="AK189" s="364">
        <f t="shared" si="197"/>
        <v>0</v>
      </c>
      <c r="AL189" s="364">
        <f t="shared" si="197"/>
        <v>0</v>
      </c>
      <c r="AM189" s="364">
        <f t="shared" si="197"/>
        <v>0</v>
      </c>
      <c r="AN189" s="364">
        <f t="shared" si="197"/>
        <v>0</v>
      </c>
      <c r="AO189" s="364">
        <f t="shared" si="197"/>
        <v>0</v>
      </c>
      <c r="AP189" s="364">
        <f t="shared" si="197"/>
        <v>0</v>
      </c>
      <c r="AQ189" s="364">
        <f t="shared" si="197"/>
        <v>0</v>
      </c>
      <c r="AR189" s="364">
        <f t="shared" si="197"/>
        <v>0</v>
      </c>
      <c r="AS189" s="364">
        <f t="shared" si="197"/>
        <v>0</v>
      </c>
      <c r="AT189" s="364">
        <f t="shared" si="197"/>
        <v>0</v>
      </c>
      <c r="AU189" s="364">
        <f t="shared" si="197"/>
        <v>0</v>
      </c>
      <c r="AV189" s="364">
        <f t="shared" si="197"/>
        <v>0</v>
      </c>
      <c r="AW189" s="364">
        <f t="shared" si="197"/>
        <v>0</v>
      </c>
      <c r="AX189" s="364">
        <f t="shared" si="197"/>
        <v>0</v>
      </c>
      <c r="AY189" s="364">
        <f t="shared" si="197"/>
        <v>0</v>
      </c>
      <c r="AZ189" s="364">
        <f t="shared" si="197"/>
        <v>0</v>
      </c>
      <c r="BA189" s="364">
        <f t="shared" si="197"/>
        <v>0</v>
      </c>
      <c r="BB189" s="364">
        <f t="shared" si="197"/>
        <v>0</v>
      </c>
      <c r="BC189" s="364">
        <f t="shared" si="197"/>
        <v>0</v>
      </c>
      <c r="BD189" s="364">
        <f t="shared" si="197"/>
        <v>0</v>
      </c>
      <c r="BE189" s="364">
        <f t="shared" si="197"/>
        <v>0</v>
      </c>
      <c r="BF189" s="364">
        <f t="shared" si="197"/>
        <v>0</v>
      </c>
      <c r="BG189" s="361"/>
    </row>
    <row r="190" spans="1:59" s="362" customFormat="1" ht="12.75" hidden="1" customHeight="1" x14ac:dyDescent="0.25">
      <c r="A190" s="844"/>
      <c r="B190" s="178" t="str">
        <f t="shared" si="186"/>
        <v>Department 10 Name</v>
      </c>
      <c r="C190" s="178"/>
      <c r="D190" s="178"/>
      <c r="E190" s="178"/>
      <c r="F190" s="178"/>
      <c r="G190" s="305">
        <v>169</v>
      </c>
      <c r="H190" s="365" t="s">
        <v>78</v>
      </c>
      <c r="I190" s="364">
        <f t="shared" si="189"/>
        <v>0</v>
      </c>
      <c r="J190" s="364">
        <f t="shared" si="189"/>
        <v>0</v>
      </c>
      <c r="K190" s="364">
        <f t="shared" si="189"/>
        <v>0</v>
      </c>
      <c r="L190" s="364">
        <f t="shared" si="189"/>
        <v>0</v>
      </c>
      <c r="M190" s="364">
        <f t="shared" si="189"/>
        <v>0</v>
      </c>
      <c r="N190" s="364">
        <f t="shared" ref="N190:BF190" si="198">N112+IF(N$124&gt;0,N$124*(N123/SUM(N$114:N$123)),0)</f>
        <v>0</v>
      </c>
      <c r="O190" s="364">
        <f t="shared" si="198"/>
        <v>0</v>
      </c>
      <c r="P190" s="364">
        <f t="shared" si="198"/>
        <v>0</v>
      </c>
      <c r="Q190" s="364">
        <f t="shared" si="198"/>
        <v>0</v>
      </c>
      <c r="R190" s="364">
        <f t="shared" si="198"/>
        <v>0</v>
      </c>
      <c r="S190" s="364">
        <f t="shared" si="198"/>
        <v>0</v>
      </c>
      <c r="T190" s="364">
        <f t="shared" si="198"/>
        <v>0</v>
      </c>
      <c r="U190" s="364">
        <f t="shared" si="198"/>
        <v>0</v>
      </c>
      <c r="V190" s="364">
        <f t="shared" si="198"/>
        <v>0</v>
      </c>
      <c r="W190" s="364">
        <f t="shared" si="198"/>
        <v>0</v>
      </c>
      <c r="X190" s="364">
        <f t="shared" si="198"/>
        <v>0</v>
      </c>
      <c r="Y190" s="364">
        <f t="shared" si="198"/>
        <v>0</v>
      </c>
      <c r="Z190" s="364">
        <f t="shared" si="198"/>
        <v>0</v>
      </c>
      <c r="AA190" s="364">
        <f t="shared" si="198"/>
        <v>0</v>
      </c>
      <c r="AB190" s="364">
        <f t="shared" si="198"/>
        <v>0</v>
      </c>
      <c r="AC190" s="364">
        <f t="shared" si="198"/>
        <v>0</v>
      </c>
      <c r="AD190" s="364">
        <f t="shared" si="198"/>
        <v>0</v>
      </c>
      <c r="AE190" s="364">
        <f t="shared" si="198"/>
        <v>0</v>
      </c>
      <c r="AF190" s="364">
        <f t="shared" si="198"/>
        <v>0</v>
      </c>
      <c r="AG190" s="364">
        <f t="shared" si="198"/>
        <v>0</v>
      </c>
      <c r="AH190" s="364">
        <f t="shared" si="198"/>
        <v>0</v>
      </c>
      <c r="AI190" s="364">
        <f t="shared" si="198"/>
        <v>0</v>
      </c>
      <c r="AJ190" s="364">
        <f t="shared" si="198"/>
        <v>0</v>
      </c>
      <c r="AK190" s="364">
        <f t="shared" si="198"/>
        <v>0</v>
      </c>
      <c r="AL190" s="364">
        <f t="shared" si="198"/>
        <v>0</v>
      </c>
      <c r="AM190" s="364">
        <f t="shared" si="198"/>
        <v>0</v>
      </c>
      <c r="AN190" s="364">
        <f t="shared" si="198"/>
        <v>0</v>
      </c>
      <c r="AO190" s="364">
        <f t="shared" si="198"/>
        <v>0</v>
      </c>
      <c r="AP190" s="364">
        <f t="shared" si="198"/>
        <v>0</v>
      </c>
      <c r="AQ190" s="364">
        <f t="shared" si="198"/>
        <v>0</v>
      </c>
      <c r="AR190" s="364">
        <f t="shared" si="198"/>
        <v>0</v>
      </c>
      <c r="AS190" s="364">
        <f t="shared" si="198"/>
        <v>0</v>
      </c>
      <c r="AT190" s="364">
        <f t="shared" si="198"/>
        <v>0</v>
      </c>
      <c r="AU190" s="364">
        <f t="shared" si="198"/>
        <v>0</v>
      </c>
      <c r="AV190" s="364">
        <f t="shared" si="198"/>
        <v>0</v>
      </c>
      <c r="AW190" s="364">
        <f t="shared" si="198"/>
        <v>0</v>
      </c>
      <c r="AX190" s="364">
        <f t="shared" si="198"/>
        <v>0</v>
      </c>
      <c r="AY190" s="364">
        <f t="shared" si="198"/>
        <v>0</v>
      </c>
      <c r="AZ190" s="364">
        <f t="shared" si="198"/>
        <v>0</v>
      </c>
      <c r="BA190" s="364">
        <f t="shared" si="198"/>
        <v>0</v>
      </c>
      <c r="BB190" s="364">
        <f t="shared" si="198"/>
        <v>0</v>
      </c>
      <c r="BC190" s="364">
        <f t="shared" si="198"/>
        <v>0</v>
      </c>
      <c r="BD190" s="364">
        <f t="shared" si="198"/>
        <v>0</v>
      </c>
      <c r="BE190" s="364">
        <f t="shared" si="198"/>
        <v>0</v>
      </c>
      <c r="BF190" s="364">
        <f t="shared" si="198"/>
        <v>0</v>
      </c>
      <c r="BG190" s="361"/>
    </row>
    <row r="191" spans="1:59" hidden="1" x14ac:dyDescent="0.25">
      <c r="G191" s="306">
        <v>170</v>
      </c>
      <c r="I191" t="str">
        <f t="shared" ref="I191:AN191" si="199">I70</f>
        <v>Employee1</v>
      </c>
      <c r="J191" t="str">
        <f t="shared" si="199"/>
        <v>Employee2</v>
      </c>
      <c r="K191" t="str">
        <f t="shared" si="199"/>
        <v>Employee3</v>
      </c>
      <c r="L191" t="str">
        <f t="shared" si="199"/>
        <v>Employee4</v>
      </c>
      <c r="M191" t="str">
        <f t="shared" si="199"/>
        <v>Employee5</v>
      </c>
      <c r="N191" t="str">
        <f t="shared" si="199"/>
        <v>Employee6</v>
      </c>
      <c r="O191" t="str">
        <f t="shared" si="199"/>
        <v>Employee7</v>
      </c>
      <c r="P191" t="str">
        <f t="shared" si="199"/>
        <v>Employee8</v>
      </c>
      <c r="Q191" t="str">
        <f t="shared" si="199"/>
        <v>Employee9</v>
      </c>
      <c r="R191" t="str">
        <f t="shared" si="199"/>
        <v>Employee10</v>
      </c>
      <c r="S191" t="str">
        <f t="shared" si="199"/>
        <v>Employee11</v>
      </c>
      <c r="T191" t="str">
        <f t="shared" si="199"/>
        <v>Employee 12</v>
      </c>
      <c r="U191" t="str">
        <f t="shared" si="199"/>
        <v>Employee 13</v>
      </c>
      <c r="V191" t="str">
        <f t="shared" si="199"/>
        <v>Employee 14</v>
      </c>
      <c r="W191" t="str">
        <f t="shared" si="199"/>
        <v>Employee 15</v>
      </c>
      <c r="X191" t="str">
        <f t="shared" si="199"/>
        <v>Employee 16</v>
      </c>
      <c r="Y191" t="str">
        <f t="shared" si="199"/>
        <v>Employee 17</v>
      </c>
      <c r="Z191" t="str">
        <f t="shared" si="199"/>
        <v>Employee 18</v>
      </c>
      <c r="AA191" t="str">
        <f t="shared" si="199"/>
        <v>Employee 19</v>
      </c>
      <c r="AB191" t="str">
        <f t="shared" si="199"/>
        <v>Employee 20</v>
      </c>
      <c r="AC191" t="str">
        <f t="shared" si="199"/>
        <v>Employee 21</v>
      </c>
      <c r="AD191" t="str">
        <f t="shared" si="199"/>
        <v>Employee 22</v>
      </c>
      <c r="AE191" t="str">
        <f t="shared" si="199"/>
        <v>Employee 23</v>
      </c>
      <c r="AF191" t="str">
        <f t="shared" si="199"/>
        <v>Employee 24</v>
      </c>
      <c r="AG191" t="str">
        <f t="shared" si="199"/>
        <v>Employee 25</v>
      </c>
      <c r="AH191" t="str">
        <f t="shared" si="199"/>
        <v>Employee 26</v>
      </c>
      <c r="AI191" t="str">
        <f t="shared" si="199"/>
        <v>Employee 27</v>
      </c>
      <c r="AJ191" t="str">
        <f t="shared" si="199"/>
        <v>Employee 28</v>
      </c>
      <c r="AK191" t="str">
        <f t="shared" si="199"/>
        <v>Employee 29</v>
      </c>
      <c r="AL191" t="str">
        <f t="shared" si="199"/>
        <v>Employee 30</v>
      </c>
      <c r="AM191" t="str">
        <f t="shared" si="199"/>
        <v>Employee 31</v>
      </c>
      <c r="AN191" t="str">
        <f t="shared" si="199"/>
        <v>Employee 32</v>
      </c>
      <c r="AO191" t="str">
        <f t="shared" ref="AO191:BF191" si="200">AO70</f>
        <v>Employee 33</v>
      </c>
      <c r="AP191" t="str">
        <f t="shared" si="200"/>
        <v>Employee 34</v>
      </c>
      <c r="AQ191" t="str">
        <f t="shared" si="200"/>
        <v>Employee 35</v>
      </c>
      <c r="AR191" t="str">
        <f t="shared" si="200"/>
        <v>Employee 36</v>
      </c>
      <c r="AS191" t="str">
        <f t="shared" si="200"/>
        <v>Employee 37</v>
      </c>
      <c r="AT191" t="str">
        <f t="shared" si="200"/>
        <v>Employee 38</v>
      </c>
      <c r="AU191" t="str">
        <f t="shared" si="200"/>
        <v>Employee 39</v>
      </c>
      <c r="AV191" t="str">
        <f t="shared" si="200"/>
        <v>Employee 40</v>
      </c>
      <c r="AW191" t="str">
        <f t="shared" si="200"/>
        <v>Employee 41</v>
      </c>
      <c r="AX191" t="str">
        <f t="shared" si="200"/>
        <v>Employee 42</v>
      </c>
      <c r="AY191" t="str">
        <f t="shared" si="200"/>
        <v>Employee 43</v>
      </c>
      <c r="AZ191" t="str">
        <f t="shared" si="200"/>
        <v>Employee 44</v>
      </c>
      <c r="BA191" t="str">
        <f t="shared" si="200"/>
        <v>Employee 45</v>
      </c>
      <c r="BB191" t="str">
        <f t="shared" si="200"/>
        <v>Employee 46</v>
      </c>
      <c r="BC191" t="str">
        <f t="shared" si="200"/>
        <v>Employee 47</v>
      </c>
      <c r="BD191" t="str">
        <f t="shared" si="200"/>
        <v>Employee 48</v>
      </c>
      <c r="BE191" t="str">
        <f t="shared" si="200"/>
        <v>Employee 49</v>
      </c>
      <c r="BF191" t="str">
        <f t="shared" si="200"/>
        <v>Employee 50</v>
      </c>
    </row>
    <row r="192" spans="1:59" s="362" customFormat="1" ht="12.75" hidden="1" customHeight="1" x14ac:dyDescent="0.25">
      <c r="A192" s="838" t="s">
        <v>512</v>
      </c>
      <c r="B192" s="200" t="str">
        <f t="shared" ref="B192:B201" si="201">D48</f>
        <v>Department 1 Name</v>
      </c>
      <c r="C192" s="201"/>
      <c r="D192" s="201"/>
      <c r="E192" s="201"/>
      <c r="F192" s="202"/>
      <c r="G192" s="305">
        <v>171</v>
      </c>
      <c r="H192" s="365" t="s">
        <v>513</v>
      </c>
      <c r="I192" s="363">
        <f ca="1">I114*'Step 3-Pricing'!$F$13</f>
        <v>0</v>
      </c>
      <c r="J192" s="363">
        <f ca="1">J114*'Step 3-Pricing'!$F$13</f>
        <v>0</v>
      </c>
      <c r="K192" s="363">
        <f ca="1">K114*'Step 3-Pricing'!$F$13</f>
        <v>0</v>
      </c>
      <c r="L192" s="363">
        <f ca="1">L114*'Step 3-Pricing'!$F$13</f>
        <v>0</v>
      </c>
      <c r="M192" s="363">
        <f ca="1">M114*'Step 3-Pricing'!$F$13</f>
        <v>0</v>
      </c>
      <c r="N192" s="363">
        <f ca="1">N114*'Step 3-Pricing'!$F$13</f>
        <v>0</v>
      </c>
      <c r="O192" s="363">
        <f ca="1">O114*'Step 3-Pricing'!$F$13</f>
        <v>0</v>
      </c>
      <c r="P192" s="363">
        <f ca="1">P114*'Step 3-Pricing'!$F$13</f>
        <v>0</v>
      </c>
      <c r="Q192" s="363">
        <f ca="1">Q114*'Step 3-Pricing'!$F$13</f>
        <v>0</v>
      </c>
      <c r="R192" s="363">
        <f ca="1">R114*'Step 3-Pricing'!$F$13</f>
        <v>0</v>
      </c>
      <c r="S192" s="363">
        <f ca="1">S114*'Step 3-Pricing'!$F$13</f>
        <v>0</v>
      </c>
      <c r="T192" s="363">
        <f ca="1">T114*'Step 3-Pricing'!$F$13</f>
        <v>0</v>
      </c>
      <c r="U192" s="363">
        <f ca="1">U114*'Step 3-Pricing'!$F$13</f>
        <v>0</v>
      </c>
      <c r="V192" s="363">
        <f ca="1">V114*'Step 3-Pricing'!$F$13</f>
        <v>0</v>
      </c>
      <c r="W192" s="363">
        <f ca="1">W114*'Step 3-Pricing'!$F$13</f>
        <v>0</v>
      </c>
      <c r="X192" s="363">
        <f ca="1">X114*'Step 3-Pricing'!$F$13</f>
        <v>0</v>
      </c>
      <c r="Y192" s="363">
        <f ca="1">Y114*'Step 3-Pricing'!$F$13</f>
        <v>0</v>
      </c>
      <c r="Z192" s="363">
        <f ca="1">Z114*'Step 3-Pricing'!$F$13</f>
        <v>0</v>
      </c>
      <c r="AA192" s="363">
        <f ca="1">AA114*'Step 3-Pricing'!$F$13</f>
        <v>0</v>
      </c>
      <c r="AB192" s="363">
        <f ca="1">AB114*'Step 3-Pricing'!$F$13</f>
        <v>0</v>
      </c>
      <c r="AC192" s="363">
        <f ca="1">AC114*'Step 3-Pricing'!$F$13</f>
        <v>0</v>
      </c>
      <c r="AD192" s="363">
        <f ca="1">AD114*'Step 3-Pricing'!$F$13</f>
        <v>0</v>
      </c>
      <c r="AE192" s="363">
        <f ca="1">AE114*'Step 3-Pricing'!$F$13</f>
        <v>0</v>
      </c>
      <c r="AF192" s="363">
        <f ca="1">AF114*'Step 3-Pricing'!$F$13</f>
        <v>0</v>
      </c>
      <c r="AG192" s="363">
        <f ca="1">AG114*'Step 3-Pricing'!$F$13</f>
        <v>0</v>
      </c>
      <c r="AH192" s="363">
        <f ca="1">AH114*'Step 3-Pricing'!$F$13</f>
        <v>0</v>
      </c>
      <c r="AI192" s="363">
        <f ca="1">AI114*'Step 3-Pricing'!$F$13</f>
        <v>0</v>
      </c>
      <c r="AJ192" s="363">
        <f ca="1">AJ114*'Step 3-Pricing'!$F$13</f>
        <v>0</v>
      </c>
      <c r="AK192" s="363">
        <f ca="1">AK114*'Step 3-Pricing'!$F$13</f>
        <v>0</v>
      </c>
      <c r="AL192" s="363">
        <f ca="1">AL114*'Step 3-Pricing'!$F$13</f>
        <v>0</v>
      </c>
      <c r="AM192" s="363">
        <f ca="1">AM114*'Step 3-Pricing'!$F$13</f>
        <v>0</v>
      </c>
      <c r="AN192" s="363">
        <f ca="1">AN114*'Step 3-Pricing'!$F$13</f>
        <v>0</v>
      </c>
      <c r="AO192" s="363">
        <f ca="1">AO114*'Step 3-Pricing'!$F$13</f>
        <v>0</v>
      </c>
      <c r="AP192" s="363">
        <f ca="1">AP114*'Step 3-Pricing'!$F$13</f>
        <v>0</v>
      </c>
      <c r="AQ192" s="363">
        <f ca="1">AQ114*'Step 3-Pricing'!$F$13</f>
        <v>0</v>
      </c>
      <c r="AR192" s="363">
        <f ca="1">AR114*'Step 3-Pricing'!$F$13</f>
        <v>0</v>
      </c>
      <c r="AS192" s="363">
        <f ca="1">AS114*'Step 3-Pricing'!$F$13</f>
        <v>0</v>
      </c>
      <c r="AT192" s="363">
        <f ca="1">AT114*'Step 3-Pricing'!$F$13</f>
        <v>0</v>
      </c>
      <c r="AU192" s="363">
        <f ca="1">AU114*'Step 3-Pricing'!$F$13</f>
        <v>0</v>
      </c>
      <c r="AV192" s="363">
        <f ca="1">AV114*'Step 3-Pricing'!$F$13</f>
        <v>0</v>
      </c>
      <c r="AW192" s="363">
        <f ca="1">AW114*'Step 3-Pricing'!$F$13</f>
        <v>0</v>
      </c>
      <c r="AX192" s="363">
        <f ca="1">AX114*'Step 3-Pricing'!$F$13</f>
        <v>0</v>
      </c>
      <c r="AY192" s="363">
        <f ca="1">AY114*'Step 3-Pricing'!$F$13</f>
        <v>0</v>
      </c>
      <c r="AZ192" s="363">
        <f ca="1">AZ114*'Step 3-Pricing'!$F$13</f>
        <v>0</v>
      </c>
      <c r="BA192" s="363">
        <f ca="1">BA114*'Step 3-Pricing'!$F$13</f>
        <v>0</v>
      </c>
      <c r="BB192" s="363">
        <f ca="1">BB114*'Step 3-Pricing'!$F$13</f>
        <v>0</v>
      </c>
      <c r="BC192" s="363">
        <f ca="1">BC114*'Step 3-Pricing'!$F$13</f>
        <v>0</v>
      </c>
      <c r="BD192" s="363">
        <f ca="1">BD114*'Step 3-Pricing'!$F$13</f>
        <v>0</v>
      </c>
      <c r="BE192" s="363">
        <f ca="1">BE114*'Step 3-Pricing'!$F$13</f>
        <v>0</v>
      </c>
      <c r="BF192" s="363">
        <f ca="1">BF114*'Step 3-Pricing'!$F$13</f>
        <v>0</v>
      </c>
      <c r="BG192" s="361"/>
    </row>
    <row r="193" spans="1:59" s="362" customFormat="1" ht="12.75" hidden="1" customHeight="1" x14ac:dyDescent="0.25">
      <c r="A193" s="839"/>
      <c r="B193" s="200" t="str">
        <f t="shared" si="201"/>
        <v>Department 2 Name</v>
      </c>
      <c r="C193" s="201"/>
      <c r="D193" s="201"/>
      <c r="E193" s="201"/>
      <c r="F193" s="202"/>
      <c r="G193" s="306">
        <v>172</v>
      </c>
      <c r="H193" s="365" t="s">
        <v>514</v>
      </c>
      <c r="I193" s="363">
        <f ca="1">I115*'Step 3-Pricing'!$G$13</f>
        <v>0</v>
      </c>
      <c r="J193" s="363">
        <f ca="1">J115*'Step 3-Pricing'!$G$13</f>
        <v>0</v>
      </c>
      <c r="K193" s="363">
        <f ca="1">K115*'Step 3-Pricing'!$G$13</f>
        <v>0</v>
      </c>
      <c r="L193" s="363">
        <f ca="1">L115*'Step 3-Pricing'!$G$13</f>
        <v>0</v>
      </c>
      <c r="M193" s="363">
        <f ca="1">M115*'Step 3-Pricing'!$G$13</f>
        <v>0</v>
      </c>
      <c r="N193" s="363">
        <f ca="1">N115*'Step 3-Pricing'!$G$13</f>
        <v>0</v>
      </c>
      <c r="O193" s="363">
        <f ca="1">O115*'Step 3-Pricing'!$G$13</f>
        <v>0</v>
      </c>
      <c r="P193" s="363">
        <f ca="1">P115*'Step 3-Pricing'!$G$13</f>
        <v>0</v>
      </c>
      <c r="Q193" s="363">
        <f ca="1">Q115*'Step 3-Pricing'!$G$13</f>
        <v>0</v>
      </c>
      <c r="R193" s="363">
        <f ca="1">R115*'Step 3-Pricing'!$G$13</f>
        <v>0</v>
      </c>
      <c r="S193" s="363">
        <f ca="1">S115*'Step 3-Pricing'!$G$13</f>
        <v>0</v>
      </c>
      <c r="T193" s="363">
        <f ca="1">T115*'Step 3-Pricing'!$G$13</f>
        <v>0</v>
      </c>
      <c r="U193" s="363">
        <f ca="1">U115*'Step 3-Pricing'!$G$13</f>
        <v>0</v>
      </c>
      <c r="V193" s="363">
        <f ca="1">V115*'Step 3-Pricing'!$G$13</f>
        <v>0</v>
      </c>
      <c r="W193" s="363">
        <f ca="1">W115*'Step 3-Pricing'!$G$13</f>
        <v>0</v>
      </c>
      <c r="X193" s="363">
        <f ca="1">X115*'Step 3-Pricing'!$G$13</f>
        <v>0</v>
      </c>
      <c r="Y193" s="363">
        <f ca="1">Y115*'Step 3-Pricing'!$G$13</f>
        <v>0</v>
      </c>
      <c r="Z193" s="363">
        <f ca="1">Z115*'Step 3-Pricing'!$G$13</f>
        <v>0</v>
      </c>
      <c r="AA193" s="363">
        <f ca="1">AA115*'Step 3-Pricing'!$G$13</f>
        <v>0</v>
      </c>
      <c r="AB193" s="363">
        <f ca="1">AB115*'Step 3-Pricing'!$G$13</f>
        <v>0</v>
      </c>
      <c r="AC193" s="363">
        <f ca="1">AC115*'Step 3-Pricing'!$G$13</f>
        <v>0</v>
      </c>
      <c r="AD193" s="363">
        <f ca="1">AD115*'Step 3-Pricing'!$G$13</f>
        <v>0</v>
      </c>
      <c r="AE193" s="363">
        <f ca="1">AE115*'Step 3-Pricing'!$G$13</f>
        <v>0</v>
      </c>
      <c r="AF193" s="363">
        <f ca="1">AF115*'Step 3-Pricing'!$G$13</f>
        <v>0</v>
      </c>
      <c r="AG193" s="363">
        <f ca="1">AG115*'Step 3-Pricing'!$G$13</f>
        <v>0</v>
      </c>
      <c r="AH193" s="363">
        <f ca="1">AH115*'Step 3-Pricing'!$G$13</f>
        <v>0</v>
      </c>
      <c r="AI193" s="363">
        <f ca="1">AI115*'Step 3-Pricing'!$G$13</f>
        <v>0</v>
      </c>
      <c r="AJ193" s="363">
        <f ca="1">AJ115*'Step 3-Pricing'!$G$13</f>
        <v>0</v>
      </c>
      <c r="AK193" s="363">
        <f ca="1">AK115*'Step 3-Pricing'!$G$13</f>
        <v>0</v>
      </c>
      <c r="AL193" s="363">
        <f ca="1">AL115*'Step 3-Pricing'!$G$13</f>
        <v>0</v>
      </c>
      <c r="AM193" s="363">
        <f ca="1">AM115*'Step 3-Pricing'!$G$13</f>
        <v>0</v>
      </c>
      <c r="AN193" s="363">
        <f ca="1">AN115*'Step 3-Pricing'!$G$13</f>
        <v>0</v>
      </c>
      <c r="AO193" s="363">
        <f ca="1">AO115*'Step 3-Pricing'!$G$13</f>
        <v>0</v>
      </c>
      <c r="AP193" s="363">
        <f ca="1">AP115*'Step 3-Pricing'!$G$13</f>
        <v>0</v>
      </c>
      <c r="AQ193" s="363">
        <f ca="1">AQ115*'Step 3-Pricing'!$G$13</f>
        <v>0</v>
      </c>
      <c r="AR193" s="363">
        <f ca="1">AR115*'Step 3-Pricing'!$G$13</f>
        <v>0</v>
      </c>
      <c r="AS193" s="363">
        <f ca="1">AS115*'Step 3-Pricing'!$G$13</f>
        <v>0</v>
      </c>
      <c r="AT193" s="363">
        <f ca="1">AT115*'Step 3-Pricing'!$G$13</f>
        <v>0</v>
      </c>
      <c r="AU193" s="363">
        <f ca="1">AU115*'Step 3-Pricing'!$G$13</f>
        <v>0</v>
      </c>
      <c r="AV193" s="363">
        <f ca="1">AV115*'Step 3-Pricing'!$G$13</f>
        <v>0</v>
      </c>
      <c r="AW193" s="363">
        <f ca="1">AW115*'Step 3-Pricing'!$G$13</f>
        <v>0</v>
      </c>
      <c r="AX193" s="363">
        <f ca="1">AX115*'Step 3-Pricing'!$G$13</f>
        <v>0</v>
      </c>
      <c r="AY193" s="363">
        <f ca="1">AY115*'Step 3-Pricing'!$G$13</f>
        <v>0</v>
      </c>
      <c r="AZ193" s="363">
        <f ca="1">AZ115*'Step 3-Pricing'!$G$13</f>
        <v>0</v>
      </c>
      <c r="BA193" s="363">
        <f ca="1">BA115*'Step 3-Pricing'!$G$13</f>
        <v>0</v>
      </c>
      <c r="BB193" s="363">
        <f ca="1">BB115*'Step 3-Pricing'!$G$13</f>
        <v>0</v>
      </c>
      <c r="BC193" s="363">
        <f ca="1">BC115*'Step 3-Pricing'!$G$13</f>
        <v>0</v>
      </c>
      <c r="BD193" s="363">
        <f ca="1">BD115*'Step 3-Pricing'!$G$13</f>
        <v>0</v>
      </c>
      <c r="BE193" s="363">
        <f ca="1">BE115*'Step 3-Pricing'!$G$13</f>
        <v>0</v>
      </c>
      <c r="BF193" s="363">
        <f ca="1">BF115*'Step 3-Pricing'!$G$13</f>
        <v>0</v>
      </c>
      <c r="BG193" s="361"/>
    </row>
    <row r="194" spans="1:59" s="362" customFormat="1" ht="12.75" hidden="1" customHeight="1" x14ac:dyDescent="0.25">
      <c r="A194" s="839"/>
      <c r="B194" s="200" t="str">
        <f t="shared" si="201"/>
        <v>Department 3 Name</v>
      </c>
      <c r="C194" s="201"/>
      <c r="D194" s="201"/>
      <c r="E194" s="201"/>
      <c r="F194" s="202"/>
      <c r="G194" s="305">
        <v>173</v>
      </c>
      <c r="H194" s="365" t="s">
        <v>515</v>
      </c>
      <c r="I194" s="363">
        <f ca="1">I116*'Step 3-Pricing'!$H$13</f>
        <v>0</v>
      </c>
      <c r="J194" s="363">
        <f ca="1">J116*'Step 3-Pricing'!$H$13</f>
        <v>0</v>
      </c>
      <c r="K194" s="363">
        <f ca="1">K116*'Step 3-Pricing'!$H$13</f>
        <v>0</v>
      </c>
      <c r="L194" s="363">
        <f ca="1">L116*'Step 3-Pricing'!$H$13</f>
        <v>0</v>
      </c>
      <c r="M194" s="363">
        <f ca="1">M116*'Step 3-Pricing'!$H$13</f>
        <v>0</v>
      </c>
      <c r="N194" s="363">
        <f ca="1">N116*'Step 3-Pricing'!$H$13</f>
        <v>0</v>
      </c>
      <c r="O194" s="363">
        <f ca="1">O116*'Step 3-Pricing'!$H$13</f>
        <v>0</v>
      </c>
      <c r="P194" s="363">
        <f ca="1">P116*'Step 3-Pricing'!$H$13</f>
        <v>0</v>
      </c>
      <c r="Q194" s="363">
        <f ca="1">Q116*'Step 3-Pricing'!$H$13</f>
        <v>0</v>
      </c>
      <c r="R194" s="363">
        <f ca="1">R116*'Step 3-Pricing'!$H$13</f>
        <v>0</v>
      </c>
      <c r="S194" s="363">
        <f ca="1">S116*'Step 3-Pricing'!$H$13</f>
        <v>0</v>
      </c>
      <c r="T194" s="363">
        <f ca="1">T116*'Step 3-Pricing'!$H$13</f>
        <v>0</v>
      </c>
      <c r="U194" s="363">
        <f ca="1">U116*'Step 3-Pricing'!$H$13</f>
        <v>0</v>
      </c>
      <c r="V194" s="363">
        <f ca="1">V116*'Step 3-Pricing'!$H$13</f>
        <v>0</v>
      </c>
      <c r="W194" s="363">
        <f ca="1">W116*'Step 3-Pricing'!$H$13</f>
        <v>0</v>
      </c>
      <c r="X194" s="363">
        <f ca="1">X116*'Step 3-Pricing'!$H$13</f>
        <v>0</v>
      </c>
      <c r="Y194" s="363">
        <f ca="1">Y116*'Step 3-Pricing'!$H$13</f>
        <v>0</v>
      </c>
      <c r="Z194" s="363">
        <f ca="1">Z116*'Step 3-Pricing'!$H$13</f>
        <v>0</v>
      </c>
      <c r="AA194" s="363">
        <f ca="1">AA116*'Step 3-Pricing'!$H$13</f>
        <v>0</v>
      </c>
      <c r="AB194" s="363">
        <f ca="1">AB116*'Step 3-Pricing'!$H$13</f>
        <v>0</v>
      </c>
      <c r="AC194" s="363">
        <f ca="1">AC116*'Step 3-Pricing'!$H$13</f>
        <v>0</v>
      </c>
      <c r="AD194" s="363">
        <f ca="1">AD116*'Step 3-Pricing'!$H$13</f>
        <v>0</v>
      </c>
      <c r="AE194" s="363">
        <f ca="1">AE116*'Step 3-Pricing'!$H$13</f>
        <v>0</v>
      </c>
      <c r="AF194" s="363">
        <f ca="1">AF116*'Step 3-Pricing'!$H$13</f>
        <v>0</v>
      </c>
      <c r="AG194" s="363">
        <f ca="1">AG116*'Step 3-Pricing'!$H$13</f>
        <v>0</v>
      </c>
      <c r="AH194" s="363">
        <f ca="1">AH116*'Step 3-Pricing'!$H$13</f>
        <v>0</v>
      </c>
      <c r="AI194" s="363">
        <f ca="1">AI116*'Step 3-Pricing'!$H$13</f>
        <v>0</v>
      </c>
      <c r="AJ194" s="363">
        <f ca="1">AJ116*'Step 3-Pricing'!$H$13</f>
        <v>0</v>
      </c>
      <c r="AK194" s="363">
        <f ca="1">AK116*'Step 3-Pricing'!$H$13</f>
        <v>0</v>
      </c>
      <c r="AL194" s="363">
        <f ca="1">AL116*'Step 3-Pricing'!$H$13</f>
        <v>0</v>
      </c>
      <c r="AM194" s="363">
        <f ca="1">AM116*'Step 3-Pricing'!$H$13</f>
        <v>0</v>
      </c>
      <c r="AN194" s="363">
        <f ca="1">AN116*'Step 3-Pricing'!$H$13</f>
        <v>0</v>
      </c>
      <c r="AO194" s="363">
        <f ca="1">AO116*'Step 3-Pricing'!$H$13</f>
        <v>0</v>
      </c>
      <c r="AP194" s="363">
        <f ca="1">AP116*'Step 3-Pricing'!$H$13</f>
        <v>0</v>
      </c>
      <c r="AQ194" s="363">
        <f ca="1">AQ116*'Step 3-Pricing'!$H$13</f>
        <v>0</v>
      </c>
      <c r="AR194" s="363">
        <f ca="1">AR116*'Step 3-Pricing'!$H$13</f>
        <v>0</v>
      </c>
      <c r="AS194" s="363">
        <f ca="1">AS116*'Step 3-Pricing'!$H$13</f>
        <v>0</v>
      </c>
      <c r="AT194" s="363">
        <f ca="1">AT116*'Step 3-Pricing'!$H$13</f>
        <v>0</v>
      </c>
      <c r="AU194" s="363">
        <f ca="1">AU116*'Step 3-Pricing'!$H$13</f>
        <v>0</v>
      </c>
      <c r="AV194" s="363">
        <f ca="1">AV116*'Step 3-Pricing'!$H$13</f>
        <v>0</v>
      </c>
      <c r="AW194" s="363">
        <f ca="1">AW116*'Step 3-Pricing'!$H$13</f>
        <v>0</v>
      </c>
      <c r="AX194" s="363">
        <f ca="1">AX116*'Step 3-Pricing'!$H$13</f>
        <v>0</v>
      </c>
      <c r="AY194" s="363">
        <f ca="1">AY116*'Step 3-Pricing'!$H$13</f>
        <v>0</v>
      </c>
      <c r="AZ194" s="363">
        <f ca="1">AZ116*'Step 3-Pricing'!$H$13</f>
        <v>0</v>
      </c>
      <c r="BA194" s="363">
        <f ca="1">BA116*'Step 3-Pricing'!$H$13</f>
        <v>0</v>
      </c>
      <c r="BB194" s="363">
        <f ca="1">BB116*'Step 3-Pricing'!$H$13</f>
        <v>0</v>
      </c>
      <c r="BC194" s="363">
        <f ca="1">BC116*'Step 3-Pricing'!$H$13</f>
        <v>0</v>
      </c>
      <c r="BD194" s="363">
        <f ca="1">BD116*'Step 3-Pricing'!$H$13</f>
        <v>0</v>
      </c>
      <c r="BE194" s="363">
        <f ca="1">BE116*'Step 3-Pricing'!$H$13</f>
        <v>0</v>
      </c>
      <c r="BF194" s="363">
        <f ca="1">BF116*'Step 3-Pricing'!$H$13</f>
        <v>0</v>
      </c>
      <c r="BG194" s="361"/>
    </row>
    <row r="195" spans="1:59" s="362" customFormat="1" ht="12.75" hidden="1" customHeight="1" x14ac:dyDescent="0.25">
      <c r="A195" s="839"/>
      <c r="B195" s="200" t="str">
        <f t="shared" si="201"/>
        <v>Department 4 Name</v>
      </c>
      <c r="C195" s="201"/>
      <c r="D195" s="201"/>
      <c r="E195" s="201"/>
      <c r="F195" s="202"/>
      <c r="G195" s="306">
        <v>174</v>
      </c>
      <c r="H195" s="365" t="s">
        <v>516</v>
      </c>
      <c r="I195" s="363">
        <f ca="1">I117*'Step 3-Pricing'!$I$13</f>
        <v>0</v>
      </c>
      <c r="J195" s="363">
        <f ca="1">J117*'Step 3-Pricing'!$I$13</f>
        <v>0</v>
      </c>
      <c r="K195" s="363">
        <f ca="1">K117*'Step 3-Pricing'!$I$13</f>
        <v>0</v>
      </c>
      <c r="L195" s="363">
        <f ca="1">L117*'Step 3-Pricing'!$I$13</f>
        <v>0</v>
      </c>
      <c r="M195" s="363">
        <f ca="1">M117*'Step 3-Pricing'!$I$13</f>
        <v>0</v>
      </c>
      <c r="N195" s="363">
        <f ca="1">N117*'Step 3-Pricing'!$I$13</f>
        <v>0</v>
      </c>
      <c r="O195" s="363">
        <f ca="1">O117*'Step 3-Pricing'!$I$13</f>
        <v>0</v>
      </c>
      <c r="P195" s="363">
        <f ca="1">P117*'Step 3-Pricing'!$I$13</f>
        <v>0</v>
      </c>
      <c r="Q195" s="363">
        <f ca="1">Q117*'Step 3-Pricing'!$I$13</f>
        <v>0</v>
      </c>
      <c r="R195" s="363">
        <f ca="1">R117*'Step 3-Pricing'!$I$13</f>
        <v>0</v>
      </c>
      <c r="S195" s="363">
        <f ca="1">S117*'Step 3-Pricing'!$I$13</f>
        <v>0</v>
      </c>
      <c r="T195" s="363">
        <f ca="1">T117*'Step 3-Pricing'!$I$13</f>
        <v>0</v>
      </c>
      <c r="U195" s="363">
        <f ca="1">U117*'Step 3-Pricing'!$I$13</f>
        <v>0</v>
      </c>
      <c r="V195" s="363">
        <f ca="1">V117*'Step 3-Pricing'!$I$13</f>
        <v>0</v>
      </c>
      <c r="W195" s="363">
        <f ca="1">W117*'Step 3-Pricing'!$I$13</f>
        <v>0</v>
      </c>
      <c r="X195" s="363">
        <f ca="1">X117*'Step 3-Pricing'!$I$13</f>
        <v>0</v>
      </c>
      <c r="Y195" s="363">
        <f ca="1">Y117*'Step 3-Pricing'!$I$13</f>
        <v>0</v>
      </c>
      <c r="Z195" s="363">
        <f ca="1">Z117*'Step 3-Pricing'!$I$13</f>
        <v>0</v>
      </c>
      <c r="AA195" s="363">
        <f ca="1">AA117*'Step 3-Pricing'!$I$13</f>
        <v>0</v>
      </c>
      <c r="AB195" s="363">
        <f ca="1">AB117*'Step 3-Pricing'!$I$13</f>
        <v>0</v>
      </c>
      <c r="AC195" s="363">
        <f ca="1">AC117*'Step 3-Pricing'!$I$13</f>
        <v>0</v>
      </c>
      <c r="AD195" s="363">
        <f ca="1">AD117*'Step 3-Pricing'!$I$13</f>
        <v>0</v>
      </c>
      <c r="AE195" s="363">
        <f ca="1">AE117*'Step 3-Pricing'!$I$13</f>
        <v>0</v>
      </c>
      <c r="AF195" s="363">
        <f ca="1">AF117*'Step 3-Pricing'!$I$13</f>
        <v>0</v>
      </c>
      <c r="AG195" s="363">
        <f ca="1">AG117*'Step 3-Pricing'!$I$13</f>
        <v>0</v>
      </c>
      <c r="AH195" s="363">
        <f ca="1">AH117*'Step 3-Pricing'!$I$13</f>
        <v>0</v>
      </c>
      <c r="AI195" s="363">
        <f ca="1">AI117*'Step 3-Pricing'!$I$13</f>
        <v>0</v>
      </c>
      <c r="AJ195" s="363">
        <f ca="1">AJ117*'Step 3-Pricing'!$I$13</f>
        <v>0</v>
      </c>
      <c r="AK195" s="363">
        <f ca="1">AK117*'Step 3-Pricing'!$I$13</f>
        <v>0</v>
      </c>
      <c r="AL195" s="363">
        <f ca="1">AL117*'Step 3-Pricing'!$I$13</f>
        <v>0</v>
      </c>
      <c r="AM195" s="363">
        <f ca="1">AM117*'Step 3-Pricing'!$I$13</f>
        <v>0</v>
      </c>
      <c r="AN195" s="363">
        <f ca="1">AN117*'Step 3-Pricing'!$I$13</f>
        <v>0</v>
      </c>
      <c r="AO195" s="363">
        <f ca="1">AO117*'Step 3-Pricing'!$I$13</f>
        <v>0</v>
      </c>
      <c r="AP195" s="363">
        <f ca="1">AP117*'Step 3-Pricing'!$I$13</f>
        <v>0</v>
      </c>
      <c r="AQ195" s="363">
        <f ca="1">AQ117*'Step 3-Pricing'!$I$13</f>
        <v>0</v>
      </c>
      <c r="AR195" s="363">
        <f ca="1">AR117*'Step 3-Pricing'!$I$13</f>
        <v>0</v>
      </c>
      <c r="AS195" s="363">
        <f ca="1">AS117*'Step 3-Pricing'!$I$13</f>
        <v>0</v>
      </c>
      <c r="AT195" s="363">
        <f ca="1">AT117*'Step 3-Pricing'!$I$13</f>
        <v>0</v>
      </c>
      <c r="AU195" s="363">
        <f ca="1">AU117*'Step 3-Pricing'!$I$13</f>
        <v>0</v>
      </c>
      <c r="AV195" s="363">
        <f ca="1">AV117*'Step 3-Pricing'!$I$13</f>
        <v>0</v>
      </c>
      <c r="AW195" s="363">
        <f ca="1">AW117*'Step 3-Pricing'!$I$13</f>
        <v>0</v>
      </c>
      <c r="AX195" s="363">
        <f ca="1">AX117*'Step 3-Pricing'!$I$13</f>
        <v>0</v>
      </c>
      <c r="AY195" s="363">
        <f ca="1">AY117*'Step 3-Pricing'!$I$13</f>
        <v>0</v>
      </c>
      <c r="AZ195" s="363">
        <f ca="1">AZ117*'Step 3-Pricing'!$I$13</f>
        <v>0</v>
      </c>
      <c r="BA195" s="363">
        <f ca="1">BA117*'Step 3-Pricing'!$I$13</f>
        <v>0</v>
      </c>
      <c r="BB195" s="363">
        <f ca="1">BB117*'Step 3-Pricing'!$I$13</f>
        <v>0</v>
      </c>
      <c r="BC195" s="363">
        <f ca="1">BC117*'Step 3-Pricing'!$I$13</f>
        <v>0</v>
      </c>
      <c r="BD195" s="363">
        <f ca="1">BD117*'Step 3-Pricing'!$I$13</f>
        <v>0</v>
      </c>
      <c r="BE195" s="363">
        <f ca="1">BE117*'Step 3-Pricing'!$I$13</f>
        <v>0</v>
      </c>
      <c r="BF195" s="363">
        <f ca="1">BF117*'Step 3-Pricing'!$I$13</f>
        <v>0</v>
      </c>
      <c r="BG195" s="361"/>
    </row>
    <row r="196" spans="1:59" s="362" customFormat="1" ht="12.75" hidden="1" customHeight="1" x14ac:dyDescent="0.25">
      <c r="A196" s="839"/>
      <c r="B196" s="200" t="str">
        <f t="shared" si="201"/>
        <v>Department 5 Name</v>
      </c>
      <c r="C196" s="201"/>
      <c r="D196" s="201"/>
      <c r="E196" s="201"/>
      <c r="F196" s="202"/>
      <c r="G196" s="305">
        <v>175</v>
      </c>
      <c r="H196" s="365" t="s">
        <v>517</v>
      </c>
      <c r="I196" s="363">
        <f ca="1">I118*'Step 3-Pricing'!$J$13</f>
        <v>0</v>
      </c>
      <c r="J196" s="363">
        <f ca="1">J118*'Step 3-Pricing'!$J$13</f>
        <v>0</v>
      </c>
      <c r="K196" s="363">
        <f ca="1">K118*'Step 3-Pricing'!$J$13</f>
        <v>0</v>
      </c>
      <c r="L196" s="363">
        <f ca="1">L118*'Step 3-Pricing'!$J$13</f>
        <v>0</v>
      </c>
      <c r="M196" s="363">
        <f ca="1">M118*'Step 3-Pricing'!$J$13</f>
        <v>0</v>
      </c>
      <c r="N196" s="363">
        <f ca="1">N118*'Step 3-Pricing'!$J$13</f>
        <v>0</v>
      </c>
      <c r="O196" s="363">
        <f ca="1">O118*'Step 3-Pricing'!$J$13</f>
        <v>0</v>
      </c>
      <c r="P196" s="363">
        <f ca="1">P118*'Step 3-Pricing'!$J$13</f>
        <v>0</v>
      </c>
      <c r="Q196" s="363">
        <f ca="1">Q118*'Step 3-Pricing'!$J$13</f>
        <v>0</v>
      </c>
      <c r="R196" s="363">
        <f ca="1">R118*'Step 3-Pricing'!$J$13</f>
        <v>0</v>
      </c>
      <c r="S196" s="363">
        <f ca="1">S118*'Step 3-Pricing'!$J$13</f>
        <v>0</v>
      </c>
      <c r="T196" s="363">
        <f ca="1">T118*'Step 3-Pricing'!$J$13</f>
        <v>0</v>
      </c>
      <c r="U196" s="363">
        <f ca="1">U118*'Step 3-Pricing'!$J$13</f>
        <v>0</v>
      </c>
      <c r="V196" s="363">
        <f ca="1">V118*'Step 3-Pricing'!$J$13</f>
        <v>0</v>
      </c>
      <c r="W196" s="363">
        <f ca="1">W118*'Step 3-Pricing'!$J$13</f>
        <v>0</v>
      </c>
      <c r="X196" s="363">
        <f ca="1">X118*'Step 3-Pricing'!$J$13</f>
        <v>0</v>
      </c>
      <c r="Y196" s="363">
        <f ca="1">Y118*'Step 3-Pricing'!$J$13</f>
        <v>0</v>
      </c>
      <c r="Z196" s="363">
        <f ca="1">Z118*'Step 3-Pricing'!$J$13</f>
        <v>0</v>
      </c>
      <c r="AA196" s="363">
        <f ca="1">AA118*'Step 3-Pricing'!$J$13</f>
        <v>0</v>
      </c>
      <c r="AB196" s="363">
        <f ca="1">AB118*'Step 3-Pricing'!$J$13</f>
        <v>0</v>
      </c>
      <c r="AC196" s="363">
        <f ca="1">AC118*'Step 3-Pricing'!$J$13</f>
        <v>0</v>
      </c>
      <c r="AD196" s="363">
        <f ca="1">AD118*'Step 3-Pricing'!$J$13</f>
        <v>0</v>
      </c>
      <c r="AE196" s="363">
        <f ca="1">AE118*'Step 3-Pricing'!$J$13</f>
        <v>0</v>
      </c>
      <c r="AF196" s="363">
        <f ca="1">AF118*'Step 3-Pricing'!$J$13</f>
        <v>0</v>
      </c>
      <c r="AG196" s="363">
        <f ca="1">AG118*'Step 3-Pricing'!$J$13</f>
        <v>0</v>
      </c>
      <c r="AH196" s="363">
        <f ca="1">AH118*'Step 3-Pricing'!$J$13</f>
        <v>0</v>
      </c>
      <c r="AI196" s="363">
        <f ca="1">AI118*'Step 3-Pricing'!$J$13</f>
        <v>0</v>
      </c>
      <c r="AJ196" s="363">
        <f ca="1">AJ118*'Step 3-Pricing'!$J$13</f>
        <v>0</v>
      </c>
      <c r="AK196" s="363">
        <f ca="1">AK118*'Step 3-Pricing'!$J$13</f>
        <v>0</v>
      </c>
      <c r="AL196" s="363">
        <f ca="1">AL118*'Step 3-Pricing'!$J$13</f>
        <v>0</v>
      </c>
      <c r="AM196" s="363">
        <f ca="1">AM118*'Step 3-Pricing'!$J$13</f>
        <v>0</v>
      </c>
      <c r="AN196" s="363">
        <f ca="1">AN118*'Step 3-Pricing'!$J$13</f>
        <v>0</v>
      </c>
      <c r="AO196" s="363">
        <f ca="1">AO118*'Step 3-Pricing'!$J$13</f>
        <v>0</v>
      </c>
      <c r="AP196" s="363">
        <f ca="1">AP118*'Step 3-Pricing'!$J$13</f>
        <v>0</v>
      </c>
      <c r="AQ196" s="363">
        <f ca="1">AQ118*'Step 3-Pricing'!$J$13</f>
        <v>0</v>
      </c>
      <c r="AR196" s="363">
        <f ca="1">AR118*'Step 3-Pricing'!$J$13</f>
        <v>0</v>
      </c>
      <c r="AS196" s="363">
        <f ca="1">AS118*'Step 3-Pricing'!$J$13</f>
        <v>0</v>
      </c>
      <c r="AT196" s="363">
        <f ca="1">AT118*'Step 3-Pricing'!$J$13</f>
        <v>0</v>
      </c>
      <c r="AU196" s="363">
        <f ca="1">AU118*'Step 3-Pricing'!$J$13</f>
        <v>0</v>
      </c>
      <c r="AV196" s="363">
        <f ca="1">AV118*'Step 3-Pricing'!$J$13</f>
        <v>0</v>
      </c>
      <c r="AW196" s="363">
        <f ca="1">AW118*'Step 3-Pricing'!$J$13</f>
        <v>0</v>
      </c>
      <c r="AX196" s="363">
        <f ca="1">AX118*'Step 3-Pricing'!$J$13</f>
        <v>0</v>
      </c>
      <c r="AY196" s="363">
        <f ca="1">AY118*'Step 3-Pricing'!$J$13</f>
        <v>0</v>
      </c>
      <c r="AZ196" s="363">
        <f ca="1">AZ118*'Step 3-Pricing'!$J$13</f>
        <v>0</v>
      </c>
      <c r="BA196" s="363">
        <f ca="1">BA118*'Step 3-Pricing'!$J$13</f>
        <v>0</v>
      </c>
      <c r="BB196" s="363">
        <f ca="1">BB118*'Step 3-Pricing'!$J$13</f>
        <v>0</v>
      </c>
      <c r="BC196" s="363">
        <f ca="1">BC118*'Step 3-Pricing'!$J$13</f>
        <v>0</v>
      </c>
      <c r="BD196" s="363">
        <f ca="1">BD118*'Step 3-Pricing'!$J$13</f>
        <v>0</v>
      </c>
      <c r="BE196" s="363">
        <f ca="1">BE118*'Step 3-Pricing'!$J$13</f>
        <v>0</v>
      </c>
      <c r="BF196" s="363">
        <f ca="1">BF118*'Step 3-Pricing'!$J$13</f>
        <v>0</v>
      </c>
      <c r="BG196" s="361"/>
    </row>
    <row r="197" spans="1:59" s="362" customFormat="1" ht="12.75" hidden="1" customHeight="1" x14ac:dyDescent="0.25">
      <c r="A197" s="839"/>
      <c r="B197" s="200" t="str">
        <f t="shared" si="201"/>
        <v>Department 6 Name</v>
      </c>
      <c r="C197" s="201"/>
      <c r="D197" s="201"/>
      <c r="E197" s="201"/>
      <c r="F197" s="202"/>
      <c r="G197" s="306">
        <v>176</v>
      </c>
      <c r="H197" s="365" t="s">
        <v>518</v>
      </c>
      <c r="I197" s="363">
        <f ca="1">I119*'Step 3-Pricing'!$K$13</f>
        <v>0</v>
      </c>
      <c r="J197" s="363">
        <f ca="1">J119*'Step 3-Pricing'!$K$13</f>
        <v>0</v>
      </c>
      <c r="K197" s="363">
        <f ca="1">K119*'Step 3-Pricing'!$K$13</f>
        <v>0</v>
      </c>
      <c r="L197" s="363">
        <f ca="1">L119*'Step 3-Pricing'!$K$13</f>
        <v>0</v>
      </c>
      <c r="M197" s="363">
        <f ca="1">M119*'Step 3-Pricing'!$K$13</f>
        <v>0</v>
      </c>
      <c r="N197" s="363">
        <f ca="1">N119*'Step 3-Pricing'!$K$13</f>
        <v>0</v>
      </c>
      <c r="O197" s="363">
        <f ca="1">O119*'Step 3-Pricing'!$K$13</f>
        <v>0</v>
      </c>
      <c r="P197" s="363">
        <f ca="1">P119*'Step 3-Pricing'!$K$13</f>
        <v>0</v>
      </c>
      <c r="Q197" s="363">
        <f ca="1">Q119*'Step 3-Pricing'!$K$13</f>
        <v>0</v>
      </c>
      <c r="R197" s="363">
        <f ca="1">R119*'Step 3-Pricing'!$K$13</f>
        <v>0</v>
      </c>
      <c r="S197" s="363">
        <f ca="1">S119*'Step 3-Pricing'!$K$13</f>
        <v>0</v>
      </c>
      <c r="T197" s="363">
        <f ca="1">T119*'Step 3-Pricing'!$K$13</f>
        <v>0</v>
      </c>
      <c r="U197" s="363">
        <f ca="1">U119*'Step 3-Pricing'!$K$13</f>
        <v>0</v>
      </c>
      <c r="V197" s="363">
        <f ca="1">V119*'Step 3-Pricing'!$K$13</f>
        <v>0</v>
      </c>
      <c r="W197" s="363">
        <f ca="1">W119*'Step 3-Pricing'!$K$13</f>
        <v>0</v>
      </c>
      <c r="X197" s="363">
        <f ca="1">X119*'Step 3-Pricing'!$K$13</f>
        <v>0</v>
      </c>
      <c r="Y197" s="363">
        <f ca="1">Y119*'Step 3-Pricing'!$K$13</f>
        <v>0</v>
      </c>
      <c r="Z197" s="363">
        <f ca="1">Z119*'Step 3-Pricing'!$K$13</f>
        <v>0</v>
      </c>
      <c r="AA197" s="363">
        <f ca="1">AA119*'Step 3-Pricing'!$K$13</f>
        <v>0</v>
      </c>
      <c r="AB197" s="363">
        <f ca="1">AB119*'Step 3-Pricing'!$K$13</f>
        <v>0</v>
      </c>
      <c r="AC197" s="363">
        <f ca="1">AC119*'Step 3-Pricing'!$K$13</f>
        <v>0</v>
      </c>
      <c r="AD197" s="363">
        <f ca="1">AD119*'Step 3-Pricing'!$K$13</f>
        <v>0</v>
      </c>
      <c r="AE197" s="363">
        <f ca="1">AE119*'Step 3-Pricing'!$K$13</f>
        <v>0</v>
      </c>
      <c r="AF197" s="363">
        <f ca="1">AF119*'Step 3-Pricing'!$K$13</f>
        <v>0</v>
      </c>
      <c r="AG197" s="363">
        <f ca="1">AG119*'Step 3-Pricing'!$K$13</f>
        <v>0</v>
      </c>
      <c r="AH197" s="363">
        <f ca="1">AH119*'Step 3-Pricing'!$K$13</f>
        <v>0</v>
      </c>
      <c r="AI197" s="363">
        <f ca="1">AI119*'Step 3-Pricing'!$K$13</f>
        <v>0</v>
      </c>
      <c r="AJ197" s="363">
        <f ca="1">AJ119*'Step 3-Pricing'!$K$13</f>
        <v>0</v>
      </c>
      <c r="AK197" s="363">
        <f ca="1">AK119*'Step 3-Pricing'!$K$13</f>
        <v>0</v>
      </c>
      <c r="AL197" s="363">
        <f ca="1">AL119*'Step 3-Pricing'!$K$13</f>
        <v>0</v>
      </c>
      <c r="AM197" s="363">
        <f ca="1">AM119*'Step 3-Pricing'!$K$13</f>
        <v>0</v>
      </c>
      <c r="AN197" s="363">
        <f ca="1">AN119*'Step 3-Pricing'!$K$13</f>
        <v>0</v>
      </c>
      <c r="AO197" s="363">
        <f ca="1">AO119*'Step 3-Pricing'!$K$13</f>
        <v>0</v>
      </c>
      <c r="AP197" s="363">
        <f ca="1">AP119*'Step 3-Pricing'!$K$13</f>
        <v>0</v>
      </c>
      <c r="AQ197" s="363">
        <f ca="1">AQ119*'Step 3-Pricing'!$K$13</f>
        <v>0</v>
      </c>
      <c r="AR197" s="363">
        <f ca="1">AR119*'Step 3-Pricing'!$K$13</f>
        <v>0</v>
      </c>
      <c r="AS197" s="363">
        <f ca="1">AS119*'Step 3-Pricing'!$K$13</f>
        <v>0</v>
      </c>
      <c r="AT197" s="363">
        <f ca="1">AT119*'Step 3-Pricing'!$K$13</f>
        <v>0</v>
      </c>
      <c r="AU197" s="363">
        <f ca="1">AU119*'Step 3-Pricing'!$K$13</f>
        <v>0</v>
      </c>
      <c r="AV197" s="363">
        <f ca="1">AV119*'Step 3-Pricing'!$K$13</f>
        <v>0</v>
      </c>
      <c r="AW197" s="363">
        <f ca="1">AW119*'Step 3-Pricing'!$K$13</f>
        <v>0</v>
      </c>
      <c r="AX197" s="363">
        <f ca="1">AX119*'Step 3-Pricing'!$K$13</f>
        <v>0</v>
      </c>
      <c r="AY197" s="363">
        <f ca="1">AY119*'Step 3-Pricing'!$K$13</f>
        <v>0</v>
      </c>
      <c r="AZ197" s="363">
        <f ca="1">AZ119*'Step 3-Pricing'!$K$13</f>
        <v>0</v>
      </c>
      <c r="BA197" s="363">
        <f ca="1">BA119*'Step 3-Pricing'!$K$13</f>
        <v>0</v>
      </c>
      <c r="BB197" s="363">
        <f ca="1">BB119*'Step 3-Pricing'!$K$13</f>
        <v>0</v>
      </c>
      <c r="BC197" s="363">
        <f ca="1">BC119*'Step 3-Pricing'!$K$13</f>
        <v>0</v>
      </c>
      <c r="BD197" s="363">
        <f ca="1">BD119*'Step 3-Pricing'!$K$13</f>
        <v>0</v>
      </c>
      <c r="BE197" s="363">
        <f ca="1">BE119*'Step 3-Pricing'!$K$13</f>
        <v>0</v>
      </c>
      <c r="BF197" s="363">
        <f ca="1">BF119*'Step 3-Pricing'!$K$13</f>
        <v>0</v>
      </c>
      <c r="BG197" s="361"/>
    </row>
    <row r="198" spans="1:59" s="362" customFormat="1" ht="12.75" hidden="1" customHeight="1" x14ac:dyDescent="0.25">
      <c r="A198" s="839"/>
      <c r="B198" s="200" t="str">
        <f t="shared" si="201"/>
        <v>Department 7 Name</v>
      </c>
      <c r="C198" s="201"/>
      <c r="D198" s="201"/>
      <c r="E198" s="201"/>
      <c r="F198" s="202"/>
      <c r="G198" s="305">
        <v>177</v>
      </c>
      <c r="H198" s="365" t="s">
        <v>519</v>
      </c>
      <c r="I198" s="363">
        <f ca="1">I120*'Step 3-Pricing'!$L$13</f>
        <v>0</v>
      </c>
      <c r="J198" s="363">
        <f ca="1">J120*'Step 3-Pricing'!$L$13</f>
        <v>0</v>
      </c>
      <c r="K198" s="363">
        <f ca="1">K120*'Step 3-Pricing'!$L$13</f>
        <v>0</v>
      </c>
      <c r="L198" s="363">
        <f ca="1">L120*'Step 3-Pricing'!$L$13</f>
        <v>0</v>
      </c>
      <c r="M198" s="363">
        <f ca="1">M120*'Step 3-Pricing'!$L$13</f>
        <v>0</v>
      </c>
      <c r="N198" s="363">
        <f ca="1">N120*'Step 3-Pricing'!$L$13</f>
        <v>0</v>
      </c>
      <c r="O198" s="363">
        <f ca="1">O120*'Step 3-Pricing'!$L$13</f>
        <v>0</v>
      </c>
      <c r="P198" s="363">
        <f ca="1">P120*'Step 3-Pricing'!$L$13</f>
        <v>0</v>
      </c>
      <c r="Q198" s="363">
        <f ca="1">Q120*'Step 3-Pricing'!$L$13</f>
        <v>0</v>
      </c>
      <c r="R198" s="363">
        <f ca="1">R120*'Step 3-Pricing'!$L$13</f>
        <v>0</v>
      </c>
      <c r="S198" s="363">
        <f ca="1">S120*'Step 3-Pricing'!$L$13</f>
        <v>0</v>
      </c>
      <c r="T198" s="363">
        <f ca="1">T120*'Step 3-Pricing'!$L$13</f>
        <v>0</v>
      </c>
      <c r="U198" s="363">
        <f ca="1">U120*'Step 3-Pricing'!$L$13</f>
        <v>0</v>
      </c>
      <c r="V198" s="363">
        <f ca="1">V120*'Step 3-Pricing'!$L$13</f>
        <v>0</v>
      </c>
      <c r="W198" s="363">
        <f ca="1">W120*'Step 3-Pricing'!$L$13</f>
        <v>0</v>
      </c>
      <c r="X198" s="363">
        <f ca="1">X120*'Step 3-Pricing'!$L$13</f>
        <v>0</v>
      </c>
      <c r="Y198" s="363">
        <f ca="1">Y120*'Step 3-Pricing'!$L$13</f>
        <v>0</v>
      </c>
      <c r="Z198" s="363">
        <f ca="1">Z120*'Step 3-Pricing'!$L$13</f>
        <v>0</v>
      </c>
      <c r="AA198" s="363">
        <f ca="1">AA120*'Step 3-Pricing'!$L$13</f>
        <v>0</v>
      </c>
      <c r="AB198" s="363">
        <f ca="1">AB120*'Step 3-Pricing'!$L$13</f>
        <v>0</v>
      </c>
      <c r="AC198" s="363">
        <f ca="1">AC120*'Step 3-Pricing'!$L$13</f>
        <v>0</v>
      </c>
      <c r="AD198" s="363">
        <f ca="1">AD120*'Step 3-Pricing'!$L$13</f>
        <v>0</v>
      </c>
      <c r="AE198" s="363">
        <f ca="1">AE120*'Step 3-Pricing'!$L$13</f>
        <v>0</v>
      </c>
      <c r="AF198" s="363">
        <f ca="1">AF120*'Step 3-Pricing'!$L$13</f>
        <v>0</v>
      </c>
      <c r="AG198" s="363">
        <f ca="1">AG120*'Step 3-Pricing'!$L$13</f>
        <v>0</v>
      </c>
      <c r="AH198" s="363">
        <f ca="1">AH120*'Step 3-Pricing'!$L$13</f>
        <v>0</v>
      </c>
      <c r="AI198" s="363">
        <f ca="1">AI120*'Step 3-Pricing'!$L$13</f>
        <v>0</v>
      </c>
      <c r="AJ198" s="363">
        <f ca="1">AJ120*'Step 3-Pricing'!$L$13</f>
        <v>0</v>
      </c>
      <c r="AK198" s="363">
        <f ca="1">AK120*'Step 3-Pricing'!$L$13</f>
        <v>0</v>
      </c>
      <c r="AL198" s="363">
        <f ca="1">AL120*'Step 3-Pricing'!$L$13</f>
        <v>0</v>
      </c>
      <c r="AM198" s="363">
        <f ca="1">AM120*'Step 3-Pricing'!$L$13</f>
        <v>0</v>
      </c>
      <c r="AN198" s="363">
        <f ca="1">AN120*'Step 3-Pricing'!$L$13</f>
        <v>0</v>
      </c>
      <c r="AO198" s="363">
        <f ca="1">AO120*'Step 3-Pricing'!$L$13</f>
        <v>0</v>
      </c>
      <c r="AP198" s="363">
        <f ca="1">AP120*'Step 3-Pricing'!$L$13</f>
        <v>0</v>
      </c>
      <c r="AQ198" s="363">
        <f ca="1">AQ120*'Step 3-Pricing'!$L$13</f>
        <v>0</v>
      </c>
      <c r="AR198" s="363">
        <f ca="1">AR120*'Step 3-Pricing'!$L$13</f>
        <v>0</v>
      </c>
      <c r="AS198" s="363">
        <f ca="1">AS120*'Step 3-Pricing'!$L$13</f>
        <v>0</v>
      </c>
      <c r="AT198" s="363">
        <f ca="1">AT120*'Step 3-Pricing'!$L$13</f>
        <v>0</v>
      </c>
      <c r="AU198" s="363">
        <f ca="1">AU120*'Step 3-Pricing'!$L$13</f>
        <v>0</v>
      </c>
      <c r="AV198" s="363">
        <f ca="1">AV120*'Step 3-Pricing'!$L$13</f>
        <v>0</v>
      </c>
      <c r="AW198" s="363">
        <f ca="1">AW120*'Step 3-Pricing'!$L$13</f>
        <v>0</v>
      </c>
      <c r="AX198" s="363">
        <f ca="1">AX120*'Step 3-Pricing'!$L$13</f>
        <v>0</v>
      </c>
      <c r="AY198" s="363">
        <f ca="1">AY120*'Step 3-Pricing'!$L$13</f>
        <v>0</v>
      </c>
      <c r="AZ198" s="363">
        <f ca="1">AZ120*'Step 3-Pricing'!$L$13</f>
        <v>0</v>
      </c>
      <c r="BA198" s="363">
        <f ca="1">BA120*'Step 3-Pricing'!$L$13</f>
        <v>0</v>
      </c>
      <c r="BB198" s="363">
        <f ca="1">BB120*'Step 3-Pricing'!$L$13</f>
        <v>0</v>
      </c>
      <c r="BC198" s="363">
        <f ca="1">BC120*'Step 3-Pricing'!$L$13</f>
        <v>0</v>
      </c>
      <c r="BD198" s="363">
        <f ca="1">BD120*'Step 3-Pricing'!$L$13</f>
        <v>0</v>
      </c>
      <c r="BE198" s="363">
        <f ca="1">BE120*'Step 3-Pricing'!$L$13</f>
        <v>0</v>
      </c>
      <c r="BF198" s="363">
        <f ca="1">BF120*'Step 3-Pricing'!$L$13</f>
        <v>0</v>
      </c>
      <c r="BG198" s="361"/>
    </row>
    <row r="199" spans="1:59" s="362" customFormat="1" ht="12.75" hidden="1" customHeight="1" x14ac:dyDescent="0.25">
      <c r="A199" s="839"/>
      <c r="B199" s="200" t="str">
        <f t="shared" si="201"/>
        <v>Department 8 Name</v>
      </c>
      <c r="C199" s="201"/>
      <c r="D199" s="201"/>
      <c r="E199" s="201"/>
      <c r="F199" s="202"/>
      <c r="G199" s="306">
        <v>178</v>
      </c>
      <c r="H199" s="365" t="s">
        <v>520</v>
      </c>
      <c r="I199" s="363">
        <f ca="1">I121*'Step 3-Pricing'!$M$13</f>
        <v>0</v>
      </c>
      <c r="J199" s="363">
        <f ca="1">J121*'Step 3-Pricing'!$M$13</f>
        <v>0</v>
      </c>
      <c r="K199" s="363">
        <f ca="1">K121*'Step 3-Pricing'!$M$13</f>
        <v>0</v>
      </c>
      <c r="L199" s="363">
        <f ca="1">L121*'Step 3-Pricing'!$M$13</f>
        <v>0</v>
      </c>
      <c r="M199" s="363">
        <f ca="1">M121*'Step 3-Pricing'!$M$13</f>
        <v>0</v>
      </c>
      <c r="N199" s="363">
        <f ca="1">N121*'Step 3-Pricing'!$M$13</f>
        <v>0</v>
      </c>
      <c r="O199" s="363">
        <f ca="1">O121*'Step 3-Pricing'!$M$13</f>
        <v>0</v>
      </c>
      <c r="P199" s="363">
        <f ca="1">P121*'Step 3-Pricing'!$M$13</f>
        <v>0</v>
      </c>
      <c r="Q199" s="363">
        <f ca="1">Q121*'Step 3-Pricing'!$M$13</f>
        <v>0</v>
      </c>
      <c r="R199" s="363">
        <f ca="1">R121*'Step 3-Pricing'!$M$13</f>
        <v>0</v>
      </c>
      <c r="S199" s="363">
        <f ca="1">S121*'Step 3-Pricing'!$M$13</f>
        <v>0</v>
      </c>
      <c r="T199" s="363">
        <f ca="1">T121*'Step 3-Pricing'!$M$13</f>
        <v>0</v>
      </c>
      <c r="U199" s="363">
        <f ca="1">U121*'Step 3-Pricing'!$M$13</f>
        <v>0</v>
      </c>
      <c r="V199" s="363">
        <f ca="1">V121*'Step 3-Pricing'!$M$13</f>
        <v>0</v>
      </c>
      <c r="W199" s="363">
        <f ca="1">W121*'Step 3-Pricing'!$M$13</f>
        <v>0</v>
      </c>
      <c r="X199" s="363">
        <f ca="1">X121*'Step 3-Pricing'!$M$13</f>
        <v>0</v>
      </c>
      <c r="Y199" s="363">
        <f ca="1">Y121*'Step 3-Pricing'!$M$13</f>
        <v>0</v>
      </c>
      <c r="Z199" s="363">
        <f ca="1">Z121*'Step 3-Pricing'!$M$13</f>
        <v>0</v>
      </c>
      <c r="AA199" s="363">
        <f ca="1">AA121*'Step 3-Pricing'!$M$13</f>
        <v>0</v>
      </c>
      <c r="AB199" s="363">
        <f ca="1">AB121*'Step 3-Pricing'!$M$13</f>
        <v>0</v>
      </c>
      <c r="AC199" s="363">
        <f ca="1">AC121*'Step 3-Pricing'!$M$13</f>
        <v>0</v>
      </c>
      <c r="AD199" s="363">
        <f ca="1">AD121*'Step 3-Pricing'!$M$13</f>
        <v>0</v>
      </c>
      <c r="AE199" s="363">
        <f ca="1">AE121*'Step 3-Pricing'!$M$13</f>
        <v>0</v>
      </c>
      <c r="AF199" s="363">
        <f ca="1">AF121*'Step 3-Pricing'!$M$13</f>
        <v>0</v>
      </c>
      <c r="AG199" s="363">
        <f ca="1">AG121*'Step 3-Pricing'!$M$13</f>
        <v>0</v>
      </c>
      <c r="AH199" s="363">
        <f ca="1">AH121*'Step 3-Pricing'!$M$13</f>
        <v>0</v>
      </c>
      <c r="AI199" s="363">
        <f ca="1">AI121*'Step 3-Pricing'!$M$13</f>
        <v>0</v>
      </c>
      <c r="AJ199" s="363">
        <f ca="1">AJ121*'Step 3-Pricing'!$M$13</f>
        <v>0</v>
      </c>
      <c r="AK199" s="363">
        <f ca="1">AK121*'Step 3-Pricing'!$M$13</f>
        <v>0</v>
      </c>
      <c r="AL199" s="363">
        <f ca="1">AL121*'Step 3-Pricing'!$M$13</f>
        <v>0</v>
      </c>
      <c r="AM199" s="363">
        <f ca="1">AM121*'Step 3-Pricing'!$M$13</f>
        <v>0</v>
      </c>
      <c r="AN199" s="363">
        <f ca="1">AN121*'Step 3-Pricing'!$M$13</f>
        <v>0</v>
      </c>
      <c r="AO199" s="363">
        <f ca="1">AO121*'Step 3-Pricing'!$M$13</f>
        <v>0</v>
      </c>
      <c r="AP199" s="363">
        <f ca="1">AP121*'Step 3-Pricing'!$M$13</f>
        <v>0</v>
      </c>
      <c r="AQ199" s="363">
        <f ca="1">AQ121*'Step 3-Pricing'!$M$13</f>
        <v>0</v>
      </c>
      <c r="AR199" s="363">
        <f ca="1">AR121*'Step 3-Pricing'!$M$13</f>
        <v>0</v>
      </c>
      <c r="AS199" s="363">
        <f ca="1">AS121*'Step 3-Pricing'!$M$13</f>
        <v>0</v>
      </c>
      <c r="AT199" s="363">
        <f ca="1">AT121*'Step 3-Pricing'!$M$13</f>
        <v>0</v>
      </c>
      <c r="AU199" s="363">
        <f ca="1">AU121*'Step 3-Pricing'!$M$13</f>
        <v>0</v>
      </c>
      <c r="AV199" s="363">
        <f ca="1">AV121*'Step 3-Pricing'!$M$13</f>
        <v>0</v>
      </c>
      <c r="AW199" s="363">
        <f ca="1">AW121*'Step 3-Pricing'!$M$13</f>
        <v>0</v>
      </c>
      <c r="AX199" s="363">
        <f ca="1">AX121*'Step 3-Pricing'!$M$13</f>
        <v>0</v>
      </c>
      <c r="AY199" s="363">
        <f ca="1">AY121*'Step 3-Pricing'!$M$13</f>
        <v>0</v>
      </c>
      <c r="AZ199" s="363">
        <f ca="1">AZ121*'Step 3-Pricing'!$M$13</f>
        <v>0</v>
      </c>
      <c r="BA199" s="363">
        <f ca="1">BA121*'Step 3-Pricing'!$M$13</f>
        <v>0</v>
      </c>
      <c r="BB199" s="363">
        <f ca="1">BB121*'Step 3-Pricing'!$M$13</f>
        <v>0</v>
      </c>
      <c r="BC199" s="363">
        <f ca="1">BC121*'Step 3-Pricing'!$M$13</f>
        <v>0</v>
      </c>
      <c r="BD199" s="363">
        <f ca="1">BD121*'Step 3-Pricing'!$M$13</f>
        <v>0</v>
      </c>
      <c r="BE199" s="363">
        <f ca="1">BE121*'Step 3-Pricing'!$M$13</f>
        <v>0</v>
      </c>
      <c r="BF199" s="363">
        <f ca="1">BF121*'Step 3-Pricing'!$M$13</f>
        <v>0</v>
      </c>
      <c r="BG199" s="361"/>
    </row>
    <row r="200" spans="1:59" s="362" customFormat="1" ht="12.75" hidden="1" customHeight="1" x14ac:dyDescent="0.25">
      <c r="A200" s="839"/>
      <c r="B200" s="200" t="str">
        <f t="shared" si="201"/>
        <v>Department 9 Name</v>
      </c>
      <c r="C200" s="201"/>
      <c r="D200" s="201"/>
      <c r="E200" s="201"/>
      <c r="F200" s="202"/>
      <c r="G200" s="305">
        <v>179</v>
      </c>
      <c r="H200" s="365" t="s">
        <v>521</v>
      </c>
      <c r="I200" s="363">
        <f ca="1">I122*'Step 3-Pricing'!$N$13</f>
        <v>0</v>
      </c>
      <c r="J200" s="363">
        <f ca="1">J122*'Step 3-Pricing'!$N$13</f>
        <v>0</v>
      </c>
      <c r="K200" s="363">
        <f ca="1">K122*'Step 3-Pricing'!$N$13</f>
        <v>0</v>
      </c>
      <c r="L200" s="363">
        <f ca="1">L122*'Step 3-Pricing'!$N$13</f>
        <v>0</v>
      </c>
      <c r="M200" s="363">
        <f ca="1">M122*'Step 3-Pricing'!$N$13</f>
        <v>0</v>
      </c>
      <c r="N200" s="363">
        <f ca="1">N122*'Step 3-Pricing'!$N$13</f>
        <v>0</v>
      </c>
      <c r="O200" s="363">
        <f ca="1">O122*'Step 3-Pricing'!$N$13</f>
        <v>0</v>
      </c>
      <c r="P200" s="363">
        <f ca="1">P122*'Step 3-Pricing'!$N$13</f>
        <v>0</v>
      </c>
      <c r="Q200" s="363">
        <f ca="1">Q122*'Step 3-Pricing'!$N$13</f>
        <v>0</v>
      </c>
      <c r="R200" s="363">
        <f ca="1">R122*'Step 3-Pricing'!$N$13</f>
        <v>0</v>
      </c>
      <c r="S200" s="363">
        <f ca="1">S122*'Step 3-Pricing'!$N$13</f>
        <v>0</v>
      </c>
      <c r="T200" s="363">
        <f ca="1">T122*'Step 3-Pricing'!$N$13</f>
        <v>0</v>
      </c>
      <c r="U200" s="363">
        <f ca="1">U122*'Step 3-Pricing'!$N$13</f>
        <v>0</v>
      </c>
      <c r="V200" s="363">
        <f ca="1">V122*'Step 3-Pricing'!$N$13</f>
        <v>0</v>
      </c>
      <c r="W200" s="363">
        <f ca="1">W122*'Step 3-Pricing'!$N$13</f>
        <v>0</v>
      </c>
      <c r="X200" s="363">
        <f ca="1">X122*'Step 3-Pricing'!$N$13</f>
        <v>0</v>
      </c>
      <c r="Y200" s="363">
        <f ca="1">Y122*'Step 3-Pricing'!$N$13</f>
        <v>0</v>
      </c>
      <c r="Z200" s="363">
        <f ca="1">Z122*'Step 3-Pricing'!$N$13</f>
        <v>0</v>
      </c>
      <c r="AA200" s="363">
        <f ca="1">AA122*'Step 3-Pricing'!$N$13</f>
        <v>0</v>
      </c>
      <c r="AB200" s="363">
        <f ca="1">AB122*'Step 3-Pricing'!$N$13</f>
        <v>0</v>
      </c>
      <c r="AC200" s="363">
        <f ca="1">AC122*'Step 3-Pricing'!$N$13</f>
        <v>0</v>
      </c>
      <c r="AD200" s="363">
        <f ca="1">AD122*'Step 3-Pricing'!$N$13</f>
        <v>0</v>
      </c>
      <c r="AE200" s="363">
        <f ca="1">AE122*'Step 3-Pricing'!$N$13</f>
        <v>0</v>
      </c>
      <c r="AF200" s="363">
        <f ca="1">AF122*'Step 3-Pricing'!$N$13</f>
        <v>0</v>
      </c>
      <c r="AG200" s="363">
        <f ca="1">AG122*'Step 3-Pricing'!$N$13</f>
        <v>0</v>
      </c>
      <c r="AH200" s="363">
        <f ca="1">AH122*'Step 3-Pricing'!$N$13</f>
        <v>0</v>
      </c>
      <c r="AI200" s="363">
        <f ca="1">AI122*'Step 3-Pricing'!$N$13</f>
        <v>0</v>
      </c>
      <c r="AJ200" s="363">
        <f ca="1">AJ122*'Step 3-Pricing'!$N$13</f>
        <v>0</v>
      </c>
      <c r="AK200" s="363">
        <f ca="1">AK122*'Step 3-Pricing'!$N$13</f>
        <v>0</v>
      </c>
      <c r="AL200" s="363">
        <f ca="1">AL122*'Step 3-Pricing'!$N$13</f>
        <v>0</v>
      </c>
      <c r="AM200" s="363">
        <f ca="1">AM122*'Step 3-Pricing'!$N$13</f>
        <v>0</v>
      </c>
      <c r="AN200" s="363">
        <f ca="1">AN122*'Step 3-Pricing'!$N$13</f>
        <v>0</v>
      </c>
      <c r="AO200" s="363">
        <f ca="1">AO122*'Step 3-Pricing'!$N$13</f>
        <v>0</v>
      </c>
      <c r="AP200" s="363">
        <f ca="1">AP122*'Step 3-Pricing'!$N$13</f>
        <v>0</v>
      </c>
      <c r="AQ200" s="363">
        <f ca="1">AQ122*'Step 3-Pricing'!$N$13</f>
        <v>0</v>
      </c>
      <c r="AR200" s="363">
        <f ca="1">AR122*'Step 3-Pricing'!$N$13</f>
        <v>0</v>
      </c>
      <c r="AS200" s="363">
        <f ca="1">AS122*'Step 3-Pricing'!$N$13</f>
        <v>0</v>
      </c>
      <c r="AT200" s="363">
        <f ca="1">AT122*'Step 3-Pricing'!$N$13</f>
        <v>0</v>
      </c>
      <c r="AU200" s="363">
        <f ca="1">AU122*'Step 3-Pricing'!$N$13</f>
        <v>0</v>
      </c>
      <c r="AV200" s="363">
        <f ca="1">AV122*'Step 3-Pricing'!$N$13</f>
        <v>0</v>
      </c>
      <c r="AW200" s="363">
        <f ca="1">AW122*'Step 3-Pricing'!$N$13</f>
        <v>0</v>
      </c>
      <c r="AX200" s="363">
        <f ca="1">AX122*'Step 3-Pricing'!$N$13</f>
        <v>0</v>
      </c>
      <c r="AY200" s="363">
        <f ca="1">AY122*'Step 3-Pricing'!$N$13</f>
        <v>0</v>
      </c>
      <c r="AZ200" s="363">
        <f ca="1">AZ122*'Step 3-Pricing'!$N$13</f>
        <v>0</v>
      </c>
      <c r="BA200" s="363">
        <f ca="1">BA122*'Step 3-Pricing'!$N$13</f>
        <v>0</v>
      </c>
      <c r="BB200" s="363">
        <f ca="1">BB122*'Step 3-Pricing'!$N$13</f>
        <v>0</v>
      </c>
      <c r="BC200" s="363">
        <f ca="1">BC122*'Step 3-Pricing'!$N$13</f>
        <v>0</v>
      </c>
      <c r="BD200" s="363">
        <f ca="1">BD122*'Step 3-Pricing'!$N$13</f>
        <v>0</v>
      </c>
      <c r="BE200" s="363">
        <f ca="1">BE122*'Step 3-Pricing'!$N$13</f>
        <v>0</v>
      </c>
      <c r="BF200" s="363">
        <f ca="1">BF122*'Step 3-Pricing'!$N$13</f>
        <v>0</v>
      </c>
      <c r="BG200" s="361"/>
    </row>
    <row r="201" spans="1:59" s="362" customFormat="1" ht="12.75" hidden="1" customHeight="1" x14ac:dyDescent="0.25">
      <c r="A201" s="839"/>
      <c r="B201" s="200" t="str">
        <f t="shared" si="201"/>
        <v>Department 10 Name</v>
      </c>
      <c r="C201" s="201"/>
      <c r="D201" s="201"/>
      <c r="E201" s="201"/>
      <c r="F201" s="202"/>
      <c r="G201" s="306">
        <v>180</v>
      </c>
      <c r="H201" s="365" t="s">
        <v>522</v>
      </c>
      <c r="I201" s="363">
        <f ca="1">I123*'Step 3-Pricing'!$O$13</f>
        <v>0</v>
      </c>
      <c r="J201" s="363">
        <f ca="1">J123*'Step 3-Pricing'!$O$13</f>
        <v>0</v>
      </c>
      <c r="K201" s="363">
        <f ca="1">K123*'Step 3-Pricing'!$O$13</f>
        <v>0</v>
      </c>
      <c r="L201" s="363">
        <f ca="1">L123*'Step 3-Pricing'!$O$13</f>
        <v>0</v>
      </c>
      <c r="M201" s="363">
        <f ca="1">M123*'Step 3-Pricing'!$O$13</f>
        <v>0</v>
      </c>
      <c r="N201" s="363">
        <f ca="1">N123*'Step 3-Pricing'!$O$13</f>
        <v>0</v>
      </c>
      <c r="O201" s="363">
        <f ca="1">O123*'Step 3-Pricing'!$O$13</f>
        <v>0</v>
      </c>
      <c r="P201" s="363">
        <f ca="1">P123*'Step 3-Pricing'!$O$13</f>
        <v>0</v>
      </c>
      <c r="Q201" s="363">
        <f ca="1">Q123*'Step 3-Pricing'!$O$13</f>
        <v>0</v>
      </c>
      <c r="R201" s="363">
        <f ca="1">R123*'Step 3-Pricing'!$O$13</f>
        <v>0</v>
      </c>
      <c r="S201" s="363">
        <f ca="1">S123*'Step 3-Pricing'!$O$13</f>
        <v>0</v>
      </c>
      <c r="T201" s="363">
        <f ca="1">T123*'Step 3-Pricing'!$O$13</f>
        <v>0</v>
      </c>
      <c r="U201" s="363">
        <f ca="1">U123*'Step 3-Pricing'!$O$13</f>
        <v>0</v>
      </c>
      <c r="V201" s="363">
        <f ca="1">V123*'Step 3-Pricing'!$O$13</f>
        <v>0</v>
      </c>
      <c r="W201" s="363">
        <f ca="1">W123*'Step 3-Pricing'!$O$13</f>
        <v>0</v>
      </c>
      <c r="X201" s="363">
        <f ca="1">X123*'Step 3-Pricing'!$O$13</f>
        <v>0</v>
      </c>
      <c r="Y201" s="363">
        <f ca="1">Y123*'Step 3-Pricing'!$O$13</f>
        <v>0</v>
      </c>
      <c r="Z201" s="363">
        <f ca="1">Z123*'Step 3-Pricing'!$O$13</f>
        <v>0</v>
      </c>
      <c r="AA201" s="363">
        <f ca="1">AA123*'Step 3-Pricing'!$O$13</f>
        <v>0</v>
      </c>
      <c r="AB201" s="363">
        <f ca="1">AB123*'Step 3-Pricing'!$O$13</f>
        <v>0</v>
      </c>
      <c r="AC201" s="363">
        <f ca="1">AC123*'Step 3-Pricing'!$O$13</f>
        <v>0</v>
      </c>
      <c r="AD201" s="363">
        <f ca="1">AD123*'Step 3-Pricing'!$O$13</f>
        <v>0</v>
      </c>
      <c r="AE201" s="363">
        <f ca="1">AE123*'Step 3-Pricing'!$O$13</f>
        <v>0</v>
      </c>
      <c r="AF201" s="363">
        <f ca="1">AF123*'Step 3-Pricing'!$O$13</f>
        <v>0</v>
      </c>
      <c r="AG201" s="363">
        <f ca="1">AG123*'Step 3-Pricing'!$O$13</f>
        <v>0</v>
      </c>
      <c r="AH201" s="363">
        <f ca="1">AH123*'Step 3-Pricing'!$O$13</f>
        <v>0</v>
      </c>
      <c r="AI201" s="363">
        <f ca="1">AI123*'Step 3-Pricing'!$O$13</f>
        <v>0</v>
      </c>
      <c r="AJ201" s="363">
        <f ca="1">AJ123*'Step 3-Pricing'!$O$13</f>
        <v>0</v>
      </c>
      <c r="AK201" s="363">
        <f ca="1">AK123*'Step 3-Pricing'!$O$13</f>
        <v>0</v>
      </c>
      <c r="AL201" s="363">
        <f ca="1">AL123*'Step 3-Pricing'!$O$13</f>
        <v>0</v>
      </c>
      <c r="AM201" s="363">
        <f ca="1">AM123*'Step 3-Pricing'!$O$13</f>
        <v>0</v>
      </c>
      <c r="AN201" s="363">
        <f ca="1">AN123*'Step 3-Pricing'!$O$13</f>
        <v>0</v>
      </c>
      <c r="AO201" s="363">
        <f ca="1">AO123*'Step 3-Pricing'!$O$13</f>
        <v>0</v>
      </c>
      <c r="AP201" s="363">
        <f ca="1">AP123*'Step 3-Pricing'!$O$13</f>
        <v>0</v>
      </c>
      <c r="AQ201" s="363">
        <f ca="1">AQ123*'Step 3-Pricing'!$O$13</f>
        <v>0</v>
      </c>
      <c r="AR201" s="363">
        <f ca="1">AR123*'Step 3-Pricing'!$O$13</f>
        <v>0</v>
      </c>
      <c r="AS201" s="363">
        <f ca="1">AS123*'Step 3-Pricing'!$O$13</f>
        <v>0</v>
      </c>
      <c r="AT201" s="363">
        <f ca="1">AT123*'Step 3-Pricing'!$O$13</f>
        <v>0</v>
      </c>
      <c r="AU201" s="363">
        <f ca="1">AU123*'Step 3-Pricing'!$O$13</f>
        <v>0</v>
      </c>
      <c r="AV201" s="363">
        <f ca="1">AV123*'Step 3-Pricing'!$O$13</f>
        <v>0</v>
      </c>
      <c r="AW201" s="363">
        <f ca="1">AW123*'Step 3-Pricing'!$O$13</f>
        <v>0</v>
      </c>
      <c r="AX201" s="363">
        <f ca="1">AX123*'Step 3-Pricing'!$O$13</f>
        <v>0</v>
      </c>
      <c r="AY201" s="363">
        <f ca="1">AY123*'Step 3-Pricing'!$O$13</f>
        <v>0</v>
      </c>
      <c r="AZ201" s="363">
        <f ca="1">AZ123*'Step 3-Pricing'!$O$13</f>
        <v>0</v>
      </c>
      <c r="BA201" s="363">
        <f ca="1">BA123*'Step 3-Pricing'!$O$13</f>
        <v>0</v>
      </c>
      <c r="BB201" s="363">
        <f ca="1">BB123*'Step 3-Pricing'!$O$13</f>
        <v>0</v>
      </c>
      <c r="BC201" s="363">
        <f ca="1">BC123*'Step 3-Pricing'!$O$13</f>
        <v>0</v>
      </c>
      <c r="BD201" s="363">
        <f ca="1">BD123*'Step 3-Pricing'!$O$13</f>
        <v>0</v>
      </c>
      <c r="BE201" s="363">
        <f ca="1">BE123*'Step 3-Pricing'!$O$13</f>
        <v>0</v>
      </c>
      <c r="BF201" s="363">
        <f ca="1">BF123*'Step 3-Pricing'!$O$13</f>
        <v>0</v>
      </c>
      <c r="BG201" s="361"/>
    </row>
    <row r="202" spans="1:59" s="362" customFormat="1" ht="12.75" hidden="1" customHeight="1" x14ac:dyDescent="0.25">
      <c r="A202" s="840"/>
      <c r="B202" s="583" t="s">
        <v>524</v>
      </c>
      <c r="C202" s="201"/>
      <c r="D202" s="201"/>
      <c r="E202" s="201"/>
      <c r="F202" s="202"/>
      <c r="G202" s="305">
        <v>181</v>
      </c>
      <c r="H202" s="365" t="s">
        <v>523</v>
      </c>
      <c r="I202" s="363">
        <f ca="1">SUM(I192:I201)</f>
        <v>0</v>
      </c>
      <c r="J202" s="363">
        <f t="shared" ref="J202:BF202" ca="1" si="202">SUM(J192:J201)</f>
        <v>0</v>
      </c>
      <c r="K202" s="363">
        <f t="shared" ca="1" si="202"/>
        <v>0</v>
      </c>
      <c r="L202" s="363">
        <f t="shared" ca="1" si="202"/>
        <v>0</v>
      </c>
      <c r="M202" s="363">
        <f t="shared" ca="1" si="202"/>
        <v>0</v>
      </c>
      <c r="N202" s="363">
        <f t="shared" ca="1" si="202"/>
        <v>0</v>
      </c>
      <c r="O202" s="363">
        <f t="shared" ca="1" si="202"/>
        <v>0</v>
      </c>
      <c r="P202" s="363">
        <f t="shared" ca="1" si="202"/>
        <v>0</v>
      </c>
      <c r="Q202" s="363">
        <f t="shared" ca="1" si="202"/>
        <v>0</v>
      </c>
      <c r="R202" s="363">
        <f t="shared" ca="1" si="202"/>
        <v>0</v>
      </c>
      <c r="S202" s="363">
        <f t="shared" ca="1" si="202"/>
        <v>0</v>
      </c>
      <c r="T202" s="363">
        <f t="shared" ca="1" si="202"/>
        <v>0</v>
      </c>
      <c r="U202" s="363">
        <f t="shared" ca="1" si="202"/>
        <v>0</v>
      </c>
      <c r="V202" s="363">
        <f t="shared" ca="1" si="202"/>
        <v>0</v>
      </c>
      <c r="W202" s="363">
        <f t="shared" ca="1" si="202"/>
        <v>0</v>
      </c>
      <c r="X202" s="363">
        <f t="shared" ca="1" si="202"/>
        <v>0</v>
      </c>
      <c r="Y202" s="363">
        <f t="shared" ca="1" si="202"/>
        <v>0</v>
      </c>
      <c r="Z202" s="363">
        <f t="shared" ca="1" si="202"/>
        <v>0</v>
      </c>
      <c r="AA202" s="363">
        <f t="shared" ca="1" si="202"/>
        <v>0</v>
      </c>
      <c r="AB202" s="363">
        <f t="shared" ca="1" si="202"/>
        <v>0</v>
      </c>
      <c r="AC202" s="363">
        <f t="shared" ca="1" si="202"/>
        <v>0</v>
      </c>
      <c r="AD202" s="363">
        <f t="shared" ca="1" si="202"/>
        <v>0</v>
      </c>
      <c r="AE202" s="363">
        <f t="shared" ca="1" si="202"/>
        <v>0</v>
      </c>
      <c r="AF202" s="363">
        <f t="shared" ca="1" si="202"/>
        <v>0</v>
      </c>
      <c r="AG202" s="363">
        <f t="shared" ca="1" si="202"/>
        <v>0</v>
      </c>
      <c r="AH202" s="363">
        <f t="shared" ca="1" si="202"/>
        <v>0</v>
      </c>
      <c r="AI202" s="363">
        <f t="shared" ca="1" si="202"/>
        <v>0</v>
      </c>
      <c r="AJ202" s="363">
        <f t="shared" ca="1" si="202"/>
        <v>0</v>
      </c>
      <c r="AK202" s="363">
        <f t="shared" ca="1" si="202"/>
        <v>0</v>
      </c>
      <c r="AL202" s="363">
        <f t="shared" ca="1" si="202"/>
        <v>0</v>
      </c>
      <c r="AM202" s="363">
        <f t="shared" ca="1" si="202"/>
        <v>0</v>
      </c>
      <c r="AN202" s="363">
        <f t="shared" ca="1" si="202"/>
        <v>0</v>
      </c>
      <c r="AO202" s="363">
        <f t="shared" ca="1" si="202"/>
        <v>0</v>
      </c>
      <c r="AP202" s="363">
        <f t="shared" ca="1" si="202"/>
        <v>0</v>
      </c>
      <c r="AQ202" s="363">
        <f t="shared" ca="1" si="202"/>
        <v>0</v>
      </c>
      <c r="AR202" s="363">
        <f t="shared" ca="1" si="202"/>
        <v>0</v>
      </c>
      <c r="AS202" s="363">
        <f t="shared" ca="1" si="202"/>
        <v>0</v>
      </c>
      <c r="AT202" s="363">
        <f t="shared" ca="1" si="202"/>
        <v>0</v>
      </c>
      <c r="AU202" s="363">
        <f t="shared" ca="1" si="202"/>
        <v>0</v>
      </c>
      <c r="AV202" s="363">
        <f t="shared" ca="1" si="202"/>
        <v>0</v>
      </c>
      <c r="AW202" s="363">
        <f t="shared" ca="1" si="202"/>
        <v>0</v>
      </c>
      <c r="AX202" s="363">
        <f t="shared" ca="1" si="202"/>
        <v>0</v>
      </c>
      <c r="AY202" s="363">
        <f t="shared" ca="1" si="202"/>
        <v>0</v>
      </c>
      <c r="AZ202" s="363">
        <f t="shared" ca="1" si="202"/>
        <v>0</v>
      </c>
      <c r="BA202" s="363">
        <f t="shared" ca="1" si="202"/>
        <v>0</v>
      </c>
      <c r="BB202" s="363">
        <f t="shared" ca="1" si="202"/>
        <v>0</v>
      </c>
      <c r="BC202" s="363">
        <f t="shared" ca="1" si="202"/>
        <v>0</v>
      </c>
      <c r="BD202" s="363">
        <f t="shared" ca="1" si="202"/>
        <v>0</v>
      </c>
      <c r="BE202" s="363">
        <f t="shared" ca="1" si="202"/>
        <v>0</v>
      </c>
      <c r="BF202" s="363">
        <f t="shared" ca="1" si="202"/>
        <v>0</v>
      </c>
      <c r="BG202" s="361"/>
    </row>
    <row r="203" spans="1:59" hidden="1" x14ac:dyDescent="0.25"/>
    <row r="204" spans="1:59" x14ac:dyDescent="0.25">
      <c r="K204" s="582"/>
    </row>
  </sheetData>
  <sheetProtection password="EAAB" sheet="1"/>
  <protectedRanges>
    <protectedRange sqref="D15:E19 L8 E20 F14:H20 L10:L19" name="Range1_1"/>
  </protectedRanges>
  <mergeCells count="96">
    <mergeCell ref="A12:F12"/>
    <mergeCell ref="M10:Q11"/>
    <mergeCell ref="M16:Q16"/>
    <mergeCell ref="M9:Q9"/>
    <mergeCell ref="M17:Q18"/>
    <mergeCell ref="M12:Q12"/>
    <mergeCell ref="M13:Q15"/>
    <mergeCell ref="J13:K13"/>
    <mergeCell ref="J14:K14"/>
    <mergeCell ref="J15:K15"/>
    <mergeCell ref="M8:Q8"/>
    <mergeCell ref="J16:K16"/>
    <mergeCell ref="J17:K17"/>
    <mergeCell ref="J18:K18"/>
    <mergeCell ref="J19:K19"/>
    <mergeCell ref="I8:K8"/>
    <mergeCell ref="J9:K9"/>
    <mergeCell ref="J10:K10"/>
    <mergeCell ref="J11:K11"/>
    <mergeCell ref="J12:K12"/>
    <mergeCell ref="B68:F68"/>
    <mergeCell ref="D66:F66"/>
    <mergeCell ref="B62:C62"/>
    <mergeCell ref="D64:F64"/>
    <mergeCell ref="B66:C66"/>
    <mergeCell ref="D62:F62"/>
    <mergeCell ref="D67:F67"/>
    <mergeCell ref="D65:F65"/>
    <mergeCell ref="B64:C64"/>
    <mergeCell ref="D54:F54"/>
    <mergeCell ref="D49:F49"/>
    <mergeCell ref="B59:F59"/>
    <mergeCell ref="B61:F61"/>
    <mergeCell ref="D57:F57"/>
    <mergeCell ref="B47:C57"/>
    <mergeCell ref="D52:F52"/>
    <mergeCell ref="A14:A19"/>
    <mergeCell ref="D25:F25"/>
    <mergeCell ref="B14:C14"/>
    <mergeCell ref="D23:F23"/>
    <mergeCell ref="D24:F24"/>
    <mergeCell ref="B21:F21"/>
    <mergeCell ref="D22:F22"/>
    <mergeCell ref="B15:C15"/>
    <mergeCell ref="B16:C16"/>
    <mergeCell ref="B17:C17"/>
    <mergeCell ref="B18:C18"/>
    <mergeCell ref="D28:F28"/>
    <mergeCell ref="D29:F29"/>
    <mergeCell ref="D35:F35"/>
    <mergeCell ref="B22:C30"/>
    <mergeCell ref="D30:F30"/>
    <mergeCell ref="D27:F27"/>
    <mergeCell ref="D26:F26"/>
    <mergeCell ref="B19:C19"/>
    <mergeCell ref="B31:F31"/>
    <mergeCell ref="B34:F34"/>
    <mergeCell ref="D45:F45"/>
    <mergeCell ref="D43:F43"/>
    <mergeCell ref="D42:F42"/>
    <mergeCell ref="D36:F36"/>
    <mergeCell ref="C33:F33"/>
    <mergeCell ref="D37:F37"/>
    <mergeCell ref="D44:F44"/>
    <mergeCell ref="D40:F40"/>
    <mergeCell ref="D41:F41"/>
    <mergeCell ref="B67:C67"/>
    <mergeCell ref="B35:C45"/>
    <mergeCell ref="D38:F38"/>
    <mergeCell ref="D39:F39"/>
    <mergeCell ref="B63:C63"/>
    <mergeCell ref="D63:F63"/>
    <mergeCell ref="D50:F50"/>
    <mergeCell ref="D51:F51"/>
    <mergeCell ref="B58:F58"/>
    <mergeCell ref="B46:F46"/>
    <mergeCell ref="D53:F53"/>
    <mergeCell ref="D47:F47"/>
    <mergeCell ref="D55:F55"/>
    <mergeCell ref="B65:C65"/>
    <mergeCell ref="D48:F48"/>
    <mergeCell ref="D56:F56"/>
    <mergeCell ref="A192:A202"/>
    <mergeCell ref="A22:A30"/>
    <mergeCell ref="A167:A178"/>
    <mergeCell ref="A179:A190"/>
    <mergeCell ref="A81:A91"/>
    <mergeCell ref="A92:A102"/>
    <mergeCell ref="A155:A166"/>
    <mergeCell ref="A131:A142"/>
    <mergeCell ref="A143:A154"/>
    <mergeCell ref="A114:A124"/>
    <mergeCell ref="A103:A113"/>
    <mergeCell ref="A47:A57"/>
    <mergeCell ref="A35:A45"/>
    <mergeCell ref="A62:A67"/>
  </mergeCells>
  <phoneticPr fontId="43" type="noConversion"/>
  <conditionalFormatting sqref="I24:BF24">
    <cfRule type="expression" dxfId="56" priority="6" stopIfTrue="1">
      <formula>AND(I$23="Hourly",I24&gt;200)</formula>
    </cfRule>
    <cfRule type="expression" dxfId="55" priority="7" stopIfTrue="1">
      <formula>AND(I$23="Salary",I24&lt;200,I24&lt;&gt;"")</formula>
    </cfRule>
  </conditionalFormatting>
  <conditionalFormatting sqref="I25:BF25">
    <cfRule type="expression" dxfId="54" priority="1" stopIfTrue="1">
      <formula>AND(I$24&lt;&gt;"",I$25=0)</formula>
    </cfRule>
  </conditionalFormatting>
  <conditionalFormatting sqref="I35:BF45">
    <cfRule type="expression" dxfId="53" priority="14" stopIfTrue="1">
      <formula>I$33="Field"</formula>
    </cfRule>
  </conditionalFormatting>
  <conditionalFormatting sqref="I47:BF57">
    <cfRule type="expression" dxfId="52" priority="15" stopIfTrue="1">
      <formula>I$33="Office"</formula>
    </cfRule>
  </conditionalFormatting>
  <conditionalFormatting sqref="I59:BF60">
    <cfRule type="expression" dxfId="51" priority="13" stopIfTrue="1">
      <formula>AND(I59&lt;&gt;0,I$22&lt;&gt;"")</formula>
    </cfRule>
  </conditionalFormatting>
  <dataValidations count="3">
    <dataValidation allowBlank="1" showInputMessage="1" showErrorMessage="1" promptTitle="Enter Retirement %" prompt="Your number will appear as a percentage" sqref="I64:BF64" xr:uid="{00000000-0002-0000-0100-000000000000}"/>
    <dataValidation type="list" allowBlank="1" showInputMessage="1" showErrorMessage="1" sqref="I23:BF23" xr:uid="{00000000-0002-0000-0100-000001000000}">
      <formula1>"Hourly,Salary"</formula1>
    </dataValidation>
    <dataValidation type="list" allowBlank="1" showInputMessage="1" showErrorMessage="1" sqref="I33:BF33" xr:uid="{00000000-0002-0000-0100-000002000000}">
      <formula1>"Field,Office,Both"</formula1>
    </dataValidation>
  </dataValidations>
  <hyperlinks>
    <hyperlink ref="B16:C16" r:id="rId1" display="State UI Tax (SUI)" xr:uid="{00000000-0004-0000-0100-000000000000}"/>
    <hyperlink ref="B15:C15" r:id="rId2" location=":~:text=FUTA%20tax%20rate%3A%20The%20FUTA,federal%20or%20FUTA%20wage%20base." display="Federal UI Tax (FUTA)" xr:uid="{00000000-0004-0000-0100-000001000000}"/>
    <hyperlink ref="B18:C18" r:id="rId3" display="Social Security" xr:uid="{00000000-0004-0000-0100-000002000000}"/>
    <hyperlink ref="B19:C19" r:id="rId4" location=":~:text=The%20current%20tax%20rate%20for,employee%2C%20or%202.9%25%20total." display="Medicare" xr:uid="{00000000-0004-0000-0100-000003000000}"/>
    <hyperlink ref="B17:C17" r:id="rId5" display="Workers' Compensation" xr:uid="{00000000-0004-0000-0100-000004000000}"/>
  </hyperlinks>
  <pageMargins left="0.25" right="0.25" top="0.75" bottom="0.75" header="0.3" footer="0.3"/>
  <pageSetup scale="39" fitToWidth="3" orientation="landscape" horizontalDpi="300" verticalDpi="300" r:id="rId6"/>
  <headerFooter alignWithMargins="0">
    <oddFooter>&amp;L&amp;A&amp;C&amp;P&amp;RPHCC Educational Foundation Overhead &amp; Profit Calculator
For informational purposes only, use at your own risk.  
© 2006-2011 PHCC Educational Foundation™.</oddFooter>
  </headerFooter>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dimension ref="A1:AV230"/>
  <sheetViews>
    <sheetView showGridLines="0" topLeftCell="B1" zoomScale="75" zoomScaleNormal="75" zoomScaleSheetLayoutView="25" workbookViewId="0">
      <pane ySplit="8" topLeftCell="A9" activePane="bottomLeft" state="frozen"/>
      <selection activeCell="B1" sqref="B1"/>
      <selection pane="bottomLeft" activeCell="F10" sqref="F10"/>
    </sheetView>
  </sheetViews>
  <sheetFormatPr defaultColWidth="9.109375" defaultRowHeight="15" x14ac:dyDescent="0.25"/>
  <cols>
    <col min="1" max="1" width="14.33203125" style="130" hidden="1" customWidth="1"/>
    <col min="2" max="2" width="2.6640625" style="130" customWidth="1"/>
    <col min="3" max="3" width="27.44140625" style="76" customWidth="1"/>
    <col min="4" max="4" width="19.33203125" style="76" bestFit="1" customWidth="1"/>
    <col min="5" max="5" width="17.5546875" style="76" customWidth="1"/>
    <col min="6" max="6" width="20.44140625" style="76" customWidth="1"/>
    <col min="7" max="7" width="20.109375" style="76" customWidth="1"/>
    <col min="8" max="9" width="15.6640625" style="76" customWidth="1"/>
    <col min="10" max="10" width="9.88671875" style="76" customWidth="1"/>
    <col min="11" max="11" width="12.109375" style="76" customWidth="1"/>
    <col min="12" max="12" width="12.109375" style="77" customWidth="1"/>
    <col min="13" max="13" width="14.33203125" style="76" customWidth="1"/>
    <col min="14" max="16" width="14.109375" style="76" customWidth="1"/>
    <col min="17" max="17" width="14.33203125" style="76" customWidth="1"/>
    <col min="18" max="18" width="14.33203125" style="77" customWidth="1"/>
    <col min="19" max="21" width="14.33203125" style="76" customWidth="1"/>
    <col min="22" max="22" width="18.33203125" style="76" customWidth="1"/>
    <col min="23" max="23" width="14.88671875" style="76" customWidth="1"/>
    <col min="24" max="24" width="11.88671875" style="76" customWidth="1"/>
    <col min="25" max="27" width="9.109375" style="76"/>
    <col min="28" max="28" width="16.5546875" style="110" hidden="1" customWidth="1"/>
    <col min="29" max="29" width="0" style="76" hidden="1" customWidth="1"/>
    <col min="30" max="30" width="15.109375" style="115" hidden="1" customWidth="1"/>
    <col min="31" max="31" width="0" style="76" hidden="1" customWidth="1"/>
    <col min="32" max="32" width="17.33203125" style="110" hidden="1" customWidth="1"/>
    <col min="33" max="33" width="0" style="76" hidden="1" customWidth="1"/>
    <col min="34" max="34" width="13.6640625" style="110" hidden="1" customWidth="1"/>
    <col min="35" max="35" width="0" style="76" hidden="1" customWidth="1"/>
    <col min="36" max="36" width="14.33203125" style="110" hidden="1" customWidth="1"/>
    <col min="37" max="37" width="0" style="76" hidden="1" customWidth="1"/>
    <col min="38" max="38" width="15.109375" style="110" hidden="1" customWidth="1"/>
    <col min="39" max="39" width="0" style="76" hidden="1" customWidth="1"/>
    <col min="40" max="40" width="15.109375" style="110" hidden="1" customWidth="1"/>
    <col min="41" max="41" width="0" style="76" hidden="1" customWidth="1"/>
    <col min="42" max="42" width="15.109375" style="115" hidden="1" customWidth="1"/>
    <col min="43" max="43" width="0" style="76" hidden="1" customWidth="1"/>
    <col min="44" max="44" width="15.109375" style="110" hidden="1" customWidth="1"/>
    <col min="45" max="45" width="0" style="76" hidden="1" customWidth="1"/>
    <col min="46" max="46" width="15.109375" style="110" hidden="1" customWidth="1"/>
    <col min="47" max="47" width="0" style="76" hidden="1" customWidth="1"/>
    <col min="48" max="48" width="13.6640625" style="76" hidden="1" customWidth="1"/>
    <col min="49" max="16384" width="9.109375" style="76"/>
  </cols>
  <sheetData>
    <row r="1" spans="1:48" ht="13.5" customHeight="1" x14ac:dyDescent="0.25">
      <c r="AB1" s="76"/>
      <c r="AD1" s="716"/>
      <c r="AF1" s="76"/>
      <c r="AH1" s="76"/>
      <c r="AJ1" s="76"/>
      <c r="AL1" s="76"/>
      <c r="AN1" s="76"/>
      <c r="AP1" s="716"/>
      <c r="AR1" s="76"/>
      <c r="AT1" s="76"/>
    </row>
    <row r="2" spans="1:48" ht="27.75" hidden="1" customHeight="1" x14ac:dyDescent="0.25">
      <c r="D2" s="707"/>
      <c r="E2" s="708"/>
      <c r="F2" s="479"/>
      <c r="G2" s="479"/>
      <c r="H2" s="479"/>
      <c r="I2" s="479"/>
      <c r="J2" s="402"/>
      <c r="K2" s="706"/>
      <c r="L2" s="706"/>
      <c r="M2" s="402"/>
      <c r="N2" s="402"/>
      <c r="O2" s="402"/>
      <c r="AB2" s="706"/>
      <c r="AD2" s="402"/>
      <c r="AF2" s="402"/>
      <c r="AH2" s="402"/>
      <c r="AJ2" s="717"/>
      <c r="AL2" s="76"/>
      <c r="AN2" s="76"/>
      <c r="AP2" s="716"/>
      <c r="AR2" s="76"/>
      <c r="AT2" s="76"/>
    </row>
    <row r="3" spans="1:48" ht="29.25" customHeight="1" thickBot="1" x14ac:dyDescent="0.3">
      <c r="D3" s="983" t="s">
        <v>605</v>
      </c>
      <c r="E3" s="984"/>
      <c r="F3" s="984"/>
      <c r="G3" s="984"/>
      <c r="H3" s="984"/>
      <c r="I3" s="985"/>
      <c r="J3" s="402"/>
      <c r="K3" s="402"/>
      <c r="L3" s="402"/>
      <c r="M3" s="402"/>
      <c r="N3" s="402"/>
      <c r="O3" s="673"/>
      <c r="V3" s="832" t="s">
        <v>665</v>
      </c>
      <c r="AB3" s="402"/>
      <c r="AD3" s="402"/>
      <c r="AF3" s="402"/>
      <c r="AH3" s="402"/>
      <c r="AJ3" s="76"/>
      <c r="AL3" s="76"/>
      <c r="AN3" s="76"/>
      <c r="AP3" s="716"/>
      <c r="AR3" s="76"/>
      <c r="AT3" s="76"/>
    </row>
    <row r="4" spans="1:48" ht="83.25" customHeight="1" thickBot="1" x14ac:dyDescent="0.3">
      <c r="C4" s="446"/>
      <c r="D4" s="979" t="s">
        <v>661</v>
      </c>
      <c r="E4" s="980"/>
      <c r="F4" s="980"/>
      <c r="G4" s="980"/>
      <c r="H4" s="980"/>
      <c r="I4" s="830"/>
      <c r="J4" s="401"/>
      <c r="K4" s="976" t="s">
        <v>606</v>
      </c>
      <c r="L4" s="977"/>
      <c r="M4" s="977"/>
      <c r="N4" s="977"/>
      <c r="O4" s="977"/>
      <c r="P4" s="977"/>
      <c r="Q4" s="977"/>
      <c r="R4" s="977"/>
      <c r="S4" s="977"/>
      <c r="T4" s="977"/>
      <c r="U4" s="978"/>
      <c r="AB4" s="76"/>
      <c r="AD4" s="76"/>
      <c r="AF4" s="76"/>
      <c r="AH4" s="76"/>
      <c r="AJ4" s="76"/>
      <c r="AL4" s="76"/>
      <c r="AN4" s="76"/>
      <c r="AP4" s="76"/>
      <c r="AR4" s="76"/>
      <c r="AT4" s="76"/>
    </row>
    <row r="5" spans="1:48" ht="10.5" customHeight="1" thickBot="1" x14ac:dyDescent="0.3">
      <c r="AB5" s="76"/>
      <c r="AD5" s="716"/>
      <c r="AF5" s="76"/>
      <c r="AH5" s="76"/>
      <c r="AJ5" s="76"/>
      <c r="AL5" s="76"/>
      <c r="AN5" s="76"/>
      <c r="AP5" s="716"/>
      <c r="AR5" s="76"/>
      <c r="AT5" s="76"/>
    </row>
    <row r="6" spans="1:48" s="78" customFormat="1" ht="20.25" customHeight="1" x14ac:dyDescent="0.3">
      <c r="A6" s="132"/>
      <c r="B6" s="130"/>
      <c r="C6" s="986" t="s">
        <v>250</v>
      </c>
      <c r="D6" s="987"/>
      <c r="E6" s="987"/>
      <c r="F6" s="987"/>
      <c r="G6" s="987"/>
      <c r="H6" s="987"/>
      <c r="I6" s="988"/>
      <c r="J6" s="395"/>
      <c r="K6" s="958" t="s">
        <v>187</v>
      </c>
      <c r="L6" s="959"/>
      <c r="M6" s="959"/>
      <c r="N6" s="959"/>
      <c r="O6" s="959"/>
      <c r="P6" s="959"/>
      <c r="Q6" s="959"/>
      <c r="R6" s="959"/>
      <c r="S6" s="959"/>
      <c r="T6" s="959"/>
      <c r="U6" s="960"/>
      <c r="V6" s="98"/>
      <c r="AB6" s="711"/>
      <c r="AD6" s="712"/>
      <c r="AF6" s="712"/>
      <c r="AH6" s="712"/>
      <c r="AJ6" s="712"/>
      <c r="AL6" s="712"/>
      <c r="AN6" s="712"/>
      <c r="AP6" s="712"/>
      <c r="AR6" s="712"/>
      <c r="AT6" s="712"/>
      <c r="AV6" s="713"/>
    </row>
    <row r="7" spans="1:48" s="78" customFormat="1" ht="21.6" thickBot="1" x14ac:dyDescent="0.35">
      <c r="A7" s="132"/>
      <c r="B7" s="130"/>
      <c r="C7" s="989"/>
      <c r="D7" s="990"/>
      <c r="E7" s="990"/>
      <c r="F7" s="990"/>
      <c r="G7" s="990"/>
      <c r="H7" s="990"/>
      <c r="I7" s="991"/>
      <c r="J7" s="395"/>
      <c r="K7" s="995" t="s">
        <v>305</v>
      </c>
      <c r="L7" s="944" t="str">
        <f>'Step 1-Employee Info'!J10</f>
        <v>Department 1 Name</v>
      </c>
      <c r="M7" s="944" t="str">
        <f>'Step 1-Employee Info'!J11</f>
        <v>Department 2 Name</v>
      </c>
      <c r="N7" s="944" t="str">
        <f>'Step 1-Employee Info'!J12</f>
        <v>Department 3 Name</v>
      </c>
      <c r="O7" s="944" t="str">
        <f>'Step 1-Employee Info'!J13</f>
        <v>Department 4 Name</v>
      </c>
      <c r="P7" s="944" t="str">
        <f>'Step 1-Employee Info'!J14</f>
        <v>Department 5 Name</v>
      </c>
      <c r="Q7" s="944" t="str">
        <f>'Step 1-Employee Info'!J15</f>
        <v>Department 6 Name</v>
      </c>
      <c r="R7" s="944" t="str">
        <f>'Step 1-Employee Info'!J16</f>
        <v>Department 7 Name</v>
      </c>
      <c r="S7" s="944" t="str">
        <f>'Step 1-Employee Info'!J17</f>
        <v>Department 8 Name</v>
      </c>
      <c r="T7" s="944" t="str">
        <f>'Step 1-Employee Info'!J18</f>
        <v>Department 9 Name</v>
      </c>
      <c r="U7" s="944" t="str">
        <f>'Step 1-Employee Info'!J19</f>
        <v>Department 10 Name</v>
      </c>
      <c r="V7" s="106"/>
      <c r="AB7" s="112"/>
      <c r="AD7" s="702"/>
      <c r="AF7" s="702"/>
      <c r="AH7" s="702"/>
      <c r="AJ7" s="702"/>
      <c r="AL7" s="702"/>
      <c r="AN7" s="702"/>
      <c r="AP7" s="702"/>
      <c r="AR7" s="702"/>
      <c r="AT7" s="702"/>
      <c r="AV7" s="704"/>
    </row>
    <row r="8" spans="1:48" s="78" customFormat="1" ht="54.75" customHeight="1" thickBot="1" x14ac:dyDescent="0.35">
      <c r="A8" s="132"/>
      <c r="B8" s="130"/>
      <c r="C8" s="709" t="s">
        <v>380</v>
      </c>
      <c r="D8" s="710"/>
      <c r="E8" s="710"/>
      <c r="F8" s="225" t="s">
        <v>188</v>
      </c>
      <c r="G8" s="676" t="s">
        <v>306</v>
      </c>
      <c r="H8" s="677" t="s">
        <v>296</v>
      </c>
      <c r="I8" s="678" t="s">
        <v>387</v>
      </c>
      <c r="J8" s="396"/>
      <c r="K8" s="996"/>
      <c r="L8" s="945"/>
      <c r="M8" s="945"/>
      <c r="N8" s="945"/>
      <c r="O8" s="945"/>
      <c r="P8" s="945"/>
      <c r="Q8" s="945"/>
      <c r="R8" s="945"/>
      <c r="S8" s="945"/>
      <c r="T8" s="945"/>
      <c r="U8" s="945"/>
      <c r="V8" s="992" t="s">
        <v>380</v>
      </c>
      <c r="W8" s="993"/>
      <c r="X8" s="994"/>
      <c r="AB8" s="228" t="s">
        <v>305</v>
      </c>
      <c r="AD8" s="703" t="str">
        <f>L7</f>
        <v>Department 1 Name</v>
      </c>
      <c r="AF8" s="703" t="str">
        <f>M7</f>
        <v>Department 2 Name</v>
      </c>
      <c r="AH8" s="703" t="str">
        <f>N7</f>
        <v>Department 3 Name</v>
      </c>
      <c r="AJ8" s="703" t="str">
        <f>O7</f>
        <v>Department 4 Name</v>
      </c>
      <c r="AL8" s="703" t="str">
        <f>P7</f>
        <v>Department 5 Name</v>
      </c>
      <c r="AN8" s="703" t="str">
        <f>Q7</f>
        <v>Department 6 Name</v>
      </c>
      <c r="AP8" s="703" t="str">
        <f>R7</f>
        <v>Department 7 Name</v>
      </c>
      <c r="AR8" s="703" t="str">
        <f>S7</f>
        <v>Department 8 Name</v>
      </c>
      <c r="AT8" s="703" t="str">
        <f>T7</f>
        <v>Department 9 Name</v>
      </c>
      <c r="AV8" s="705" t="str">
        <f>U7</f>
        <v>Department 10 Name</v>
      </c>
    </row>
    <row r="9" spans="1:48" ht="16.2" thickTop="1" x14ac:dyDescent="0.3">
      <c r="A9" s="132"/>
      <c r="C9" s="392" t="s">
        <v>330</v>
      </c>
      <c r="D9" s="393"/>
      <c r="E9" s="237"/>
      <c r="F9" s="660">
        <f>SUM(F10:F21)</f>
        <v>0</v>
      </c>
      <c r="G9" s="661">
        <f>SUM(G10:G21)</f>
        <v>0</v>
      </c>
      <c r="H9" s="662">
        <f t="shared" ref="H9:H21" si="0">F9/$F$152</f>
        <v>0</v>
      </c>
      <c r="I9" s="663">
        <f ca="1">IF('Step 4-Reports &amp; Comparisons'!$E$108&lt;&gt;0,F9/'Step 4-Reports &amp; Comparisons'!$E$108,0)</f>
        <v>0</v>
      </c>
      <c r="J9" s="397"/>
      <c r="K9" s="679" t="str">
        <f>C9</f>
        <v>Advertising/Marketing</v>
      </c>
      <c r="L9" s="237"/>
      <c r="M9" s="237"/>
      <c r="N9" s="237"/>
      <c r="O9" s="237"/>
      <c r="P9" s="237"/>
      <c r="Q9" s="237"/>
      <c r="R9" s="237"/>
      <c r="S9" s="237"/>
      <c r="T9" s="237"/>
      <c r="U9" s="240"/>
      <c r="V9" s="967" t="str">
        <f t="shared" ref="V9:V21" si="1">C9</f>
        <v>Advertising/Marketing</v>
      </c>
      <c r="W9" s="968"/>
      <c r="X9" s="969"/>
      <c r="AB9" s="238"/>
      <c r="AD9" s="238"/>
      <c r="AF9" s="238"/>
      <c r="AH9" s="238"/>
      <c r="AJ9" s="238"/>
      <c r="AL9" s="238"/>
      <c r="AN9" s="238"/>
      <c r="AP9" s="238"/>
      <c r="AR9" s="239"/>
      <c r="AT9" s="238"/>
      <c r="AV9" s="240"/>
    </row>
    <row r="10" spans="1:48" x14ac:dyDescent="0.25">
      <c r="A10" s="132"/>
      <c r="C10" s="954" t="s">
        <v>190</v>
      </c>
      <c r="D10" s="955"/>
      <c r="E10" s="956"/>
      <c r="F10" s="229"/>
      <c r="G10" s="377">
        <f>F10/12</f>
        <v>0</v>
      </c>
      <c r="H10" s="230">
        <f t="shared" si="0"/>
        <v>0</v>
      </c>
      <c r="I10" s="230">
        <f ca="1">IF('Step 4-Reports &amp; Comparisons'!$E$108&lt;&gt;0,F10/'Step 4-Reports &amp; Comparisons'!$E$108,0)</f>
        <v>0</v>
      </c>
      <c r="J10" s="398"/>
      <c r="K10" s="674">
        <f t="shared" ref="K10:K21" si="2">IF(L10+M10+N10+O10+P10+Q10+R10+S10+T10+U10&gt;1,"Error, &gt;100%",1-L10-M10-N10-O10-P10-Q10-R10-S10-T10-U10)</f>
        <v>1</v>
      </c>
      <c r="L10" s="387"/>
      <c r="M10" s="387"/>
      <c r="N10" s="387"/>
      <c r="O10" s="387"/>
      <c r="P10" s="387"/>
      <c r="Q10" s="387"/>
      <c r="R10" s="387"/>
      <c r="S10" s="387"/>
      <c r="T10" s="387"/>
      <c r="U10" s="388"/>
      <c r="V10" s="961" t="str">
        <f t="shared" si="1"/>
        <v>Direct Marketing (Mailings, etc.)</v>
      </c>
      <c r="W10" s="962"/>
      <c r="X10" s="963"/>
      <c r="AB10" s="231">
        <f t="shared" ref="AB10:AB21" si="3">K10*F10</f>
        <v>0</v>
      </c>
      <c r="AD10" s="232">
        <f t="shared" ref="AD10:AD21" si="4">L10*$F10</f>
        <v>0</v>
      </c>
      <c r="AF10" s="232">
        <f t="shared" ref="AF10:AF21" si="5">M10*$F10</f>
        <v>0</v>
      </c>
      <c r="AH10" s="232">
        <f t="shared" ref="AH10:AH21" si="6">N10*$F10</f>
        <v>0</v>
      </c>
      <c r="AJ10" s="232">
        <f t="shared" ref="AJ10:AJ21" si="7">O10*$F10</f>
        <v>0</v>
      </c>
      <c r="AL10" s="232">
        <f t="shared" ref="AL10:AL21" si="8">P10*$F10</f>
        <v>0</v>
      </c>
      <c r="AN10" s="232">
        <f t="shared" ref="AN10:AN21" si="9">Q10*$F10</f>
        <v>0</v>
      </c>
      <c r="AP10" s="232">
        <f t="shared" ref="AP10:AP21" si="10">R10*$F10</f>
        <v>0</v>
      </c>
      <c r="AR10" s="232">
        <f t="shared" ref="AR10:AR21" si="11">S10*$F10</f>
        <v>0</v>
      </c>
      <c r="AT10" s="232">
        <f t="shared" ref="AT10:AT21" si="12">T10*$F10</f>
        <v>0</v>
      </c>
      <c r="AV10" s="232">
        <f t="shared" ref="AV10:AV21" si="13">U10*$F10</f>
        <v>0</v>
      </c>
    </row>
    <row r="11" spans="1:48" x14ac:dyDescent="0.25">
      <c r="A11" s="132"/>
      <c r="C11" s="941" t="s">
        <v>297</v>
      </c>
      <c r="D11" s="942"/>
      <c r="E11" s="943"/>
      <c r="F11" s="109"/>
      <c r="G11" s="378">
        <f t="shared" ref="G11:G21" si="14">F11/12</f>
        <v>0</v>
      </c>
      <c r="H11" s="224">
        <f t="shared" si="0"/>
        <v>0</v>
      </c>
      <c r="I11" s="230">
        <f ca="1">IF('Step 4-Reports &amp; Comparisons'!$E$108&lt;&gt;0,F11/'Step 4-Reports &amp; Comparisons'!$E$108,0)</f>
        <v>0</v>
      </c>
      <c r="J11" s="398"/>
      <c r="K11" s="674">
        <f t="shared" si="2"/>
        <v>1</v>
      </c>
      <c r="L11" s="199"/>
      <c r="M11" s="199"/>
      <c r="N11" s="199"/>
      <c r="O11" s="199"/>
      <c r="P11" s="199"/>
      <c r="Q11" s="199"/>
      <c r="R11" s="199"/>
      <c r="S11" s="199"/>
      <c r="T11" s="199"/>
      <c r="U11" s="389"/>
      <c r="V11" s="961" t="str">
        <f t="shared" si="1"/>
        <v>Newspaper, Magazines &amp; Other Print Media</v>
      </c>
      <c r="W11" s="962"/>
      <c r="X11" s="963"/>
      <c r="AB11" s="111">
        <f t="shared" si="3"/>
        <v>0</v>
      </c>
      <c r="AD11" s="116">
        <f t="shared" si="4"/>
        <v>0</v>
      </c>
      <c r="AF11" s="116">
        <f t="shared" si="5"/>
        <v>0</v>
      </c>
      <c r="AH11" s="116">
        <f t="shared" si="6"/>
        <v>0</v>
      </c>
      <c r="AJ11" s="116">
        <f t="shared" si="7"/>
        <v>0</v>
      </c>
      <c r="AL11" s="116">
        <f t="shared" si="8"/>
        <v>0</v>
      </c>
      <c r="AN11" s="116">
        <f t="shared" si="9"/>
        <v>0</v>
      </c>
      <c r="AP11" s="116">
        <f t="shared" si="10"/>
        <v>0</v>
      </c>
      <c r="AR11" s="116">
        <f t="shared" si="11"/>
        <v>0</v>
      </c>
      <c r="AT11" s="116">
        <f t="shared" si="12"/>
        <v>0</v>
      </c>
      <c r="AV11" s="116">
        <f t="shared" si="13"/>
        <v>0</v>
      </c>
    </row>
    <row r="12" spans="1:48" x14ac:dyDescent="0.25">
      <c r="A12" s="132"/>
      <c r="C12" s="941" t="s">
        <v>192</v>
      </c>
      <c r="D12" s="942"/>
      <c r="E12" s="943"/>
      <c r="F12" s="109"/>
      <c r="G12" s="378">
        <f t="shared" si="14"/>
        <v>0</v>
      </c>
      <c r="H12" s="224">
        <f t="shared" si="0"/>
        <v>0</v>
      </c>
      <c r="I12" s="230">
        <f ca="1">IF('Step 4-Reports &amp; Comparisons'!$E$108&lt;&gt;0,F12/'Step 4-Reports &amp; Comparisons'!$E$108,0)</f>
        <v>0</v>
      </c>
      <c r="J12" s="398"/>
      <c r="K12" s="674">
        <f t="shared" si="2"/>
        <v>1</v>
      </c>
      <c r="L12" s="199"/>
      <c r="M12" s="199"/>
      <c r="N12" s="199"/>
      <c r="O12" s="199"/>
      <c r="P12" s="199"/>
      <c r="Q12" s="199"/>
      <c r="R12" s="199"/>
      <c r="S12" s="199"/>
      <c r="T12" s="199"/>
      <c r="U12" s="389"/>
      <c r="V12" s="961" t="str">
        <f t="shared" si="1"/>
        <v>Rebates and Discounts for Customers</v>
      </c>
      <c r="W12" s="962"/>
      <c r="X12" s="963"/>
      <c r="AB12" s="111">
        <f t="shared" si="3"/>
        <v>0</v>
      </c>
      <c r="AD12" s="116">
        <f t="shared" si="4"/>
        <v>0</v>
      </c>
      <c r="AF12" s="116">
        <f t="shared" si="5"/>
        <v>0</v>
      </c>
      <c r="AH12" s="116">
        <f t="shared" si="6"/>
        <v>0</v>
      </c>
      <c r="AJ12" s="116">
        <f t="shared" si="7"/>
        <v>0</v>
      </c>
      <c r="AL12" s="116">
        <f t="shared" si="8"/>
        <v>0</v>
      </c>
      <c r="AN12" s="116">
        <f t="shared" si="9"/>
        <v>0</v>
      </c>
      <c r="AP12" s="116">
        <f t="shared" si="10"/>
        <v>0</v>
      </c>
      <c r="AR12" s="116">
        <f t="shared" si="11"/>
        <v>0</v>
      </c>
      <c r="AT12" s="116">
        <f t="shared" si="12"/>
        <v>0</v>
      </c>
      <c r="AV12" s="116">
        <f t="shared" si="13"/>
        <v>0</v>
      </c>
    </row>
    <row r="13" spans="1:48" x14ac:dyDescent="0.25">
      <c r="A13" s="132"/>
      <c r="C13" s="941" t="s">
        <v>425</v>
      </c>
      <c r="D13" s="942"/>
      <c r="E13" s="943"/>
      <c r="F13" s="109"/>
      <c r="G13" s="378">
        <f>F13/12</f>
        <v>0</v>
      </c>
      <c r="H13" s="224">
        <f t="shared" si="0"/>
        <v>0</v>
      </c>
      <c r="I13" s="230">
        <f ca="1">IF('Step 4-Reports &amp; Comparisons'!$E$108&lt;&gt;0,F13/'Step 4-Reports &amp; Comparisons'!$E$108,0)</f>
        <v>0</v>
      </c>
      <c r="J13" s="398"/>
      <c r="K13" s="674">
        <f t="shared" si="2"/>
        <v>1</v>
      </c>
      <c r="L13" s="199"/>
      <c r="M13" s="199"/>
      <c r="N13" s="199"/>
      <c r="O13" s="199"/>
      <c r="P13" s="199"/>
      <c r="Q13" s="199"/>
      <c r="R13" s="199"/>
      <c r="S13" s="199"/>
      <c r="T13" s="199"/>
      <c r="U13" s="389"/>
      <c r="V13" s="961" t="str">
        <f t="shared" si="1"/>
        <v>Special Reserve for Customer TLC</v>
      </c>
      <c r="W13" s="962"/>
      <c r="X13" s="963"/>
      <c r="AB13" s="111">
        <f t="shared" si="3"/>
        <v>0</v>
      </c>
      <c r="AD13" s="116">
        <f t="shared" si="4"/>
        <v>0</v>
      </c>
      <c r="AF13" s="116">
        <f t="shared" si="5"/>
        <v>0</v>
      </c>
      <c r="AH13" s="116">
        <f t="shared" si="6"/>
        <v>0</v>
      </c>
      <c r="AJ13" s="116">
        <f t="shared" si="7"/>
        <v>0</v>
      </c>
      <c r="AL13" s="116">
        <f t="shared" si="8"/>
        <v>0</v>
      </c>
      <c r="AN13" s="116">
        <f t="shared" si="9"/>
        <v>0</v>
      </c>
      <c r="AP13" s="116">
        <f t="shared" si="10"/>
        <v>0</v>
      </c>
      <c r="AR13" s="116">
        <f t="shared" si="11"/>
        <v>0</v>
      </c>
      <c r="AT13" s="116">
        <f t="shared" si="12"/>
        <v>0</v>
      </c>
      <c r="AV13" s="116">
        <f t="shared" si="13"/>
        <v>0</v>
      </c>
    </row>
    <row r="14" spans="1:48" x14ac:dyDescent="0.25">
      <c r="A14" s="132"/>
      <c r="C14" s="941" t="s">
        <v>191</v>
      </c>
      <c r="D14" s="942"/>
      <c r="E14" s="943"/>
      <c r="F14" s="109"/>
      <c r="G14" s="378">
        <f t="shared" si="14"/>
        <v>0</v>
      </c>
      <c r="H14" s="224">
        <f t="shared" si="0"/>
        <v>0</v>
      </c>
      <c r="I14" s="230">
        <f ca="1">IF('Step 4-Reports &amp; Comparisons'!$E$108&lt;&gt;0,F14/'Step 4-Reports &amp; Comparisons'!$E$108,0)</f>
        <v>0</v>
      </c>
      <c r="J14" s="398"/>
      <c r="K14" s="674">
        <f t="shared" si="2"/>
        <v>1</v>
      </c>
      <c r="L14" s="199"/>
      <c r="M14" s="199"/>
      <c r="N14" s="199"/>
      <c r="O14" s="199"/>
      <c r="P14" s="199"/>
      <c r="Q14" s="199"/>
      <c r="R14" s="199"/>
      <c r="S14" s="199"/>
      <c r="T14" s="199"/>
      <c r="U14" s="389"/>
      <c r="V14" s="961" t="str">
        <f t="shared" si="1"/>
        <v>Sponsorships, Special Events</v>
      </c>
      <c r="W14" s="962"/>
      <c r="X14" s="963"/>
      <c r="AB14" s="111">
        <f t="shared" si="3"/>
        <v>0</v>
      </c>
      <c r="AD14" s="116">
        <f t="shared" si="4"/>
        <v>0</v>
      </c>
      <c r="AF14" s="116">
        <f t="shared" si="5"/>
        <v>0</v>
      </c>
      <c r="AH14" s="116">
        <f t="shared" si="6"/>
        <v>0</v>
      </c>
      <c r="AJ14" s="116">
        <f t="shared" si="7"/>
        <v>0</v>
      </c>
      <c r="AL14" s="116">
        <f t="shared" si="8"/>
        <v>0</v>
      </c>
      <c r="AN14" s="116">
        <f t="shared" si="9"/>
        <v>0</v>
      </c>
      <c r="AP14" s="116">
        <f t="shared" si="10"/>
        <v>0</v>
      </c>
      <c r="AR14" s="116">
        <f t="shared" si="11"/>
        <v>0</v>
      </c>
      <c r="AT14" s="116">
        <f t="shared" si="12"/>
        <v>0</v>
      </c>
      <c r="AV14" s="116">
        <f t="shared" si="13"/>
        <v>0</v>
      </c>
    </row>
    <row r="15" spans="1:48" ht="15" customHeight="1" x14ac:dyDescent="0.25">
      <c r="A15" s="132"/>
      <c r="C15" s="941" t="s">
        <v>294</v>
      </c>
      <c r="D15" s="942"/>
      <c r="E15" s="943"/>
      <c r="F15" s="109"/>
      <c r="G15" s="378">
        <f t="shared" si="14"/>
        <v>0</v>
      </c>
      <c r="H15" s="224">
        <f t="shared" si="0"/>
        <v>0</v>
      </c>
      <c r="I15" s="230">
        <f ca="1">IF('Step 4-Reports &amp; Comparisons'!$E$108&lt;&gt;0,F15/'Step 4-Reports &amp; Comparisons'!$E$108,0)</f>
        <v>0</v>
      </c>
      <c r="J15" s="398"/>
      <c r="K15" s="674">
        <f t="shared" si="2"/>
        <v>1</v>
      </c>
      <c r="L15" s="199"/>
      <c r="M15" s="199"/>
      <c r="N15" s="199"/>
      <c r="O15" s="199"/>
      <c r="P15" s="199"/>
      <c r="Q15" s="199"/>
      <c r="R15" s="199"/>
      <c r="S15" s="199"/>
      <c r="T15" s="199"/>
      <c r="U15" s="389"/>
      <c r="V15" s="961" t="str">
        <f t="shared" si="1"/>
        <v>TV/Radio</v>
      </c>
      <c r="W15" s="962"/>
      <c r="X15" s="963"/>
      <c r="AB15" s="111">
        <f t="shared" si="3"/>
        <v>0</v>
      </c>
      <c r="AD15" s="116">
        <f t="shared" si="4"/>
        <v>0</v>
      </c>
      <c r="AF15" s="116">
        <f t="shared" si="5"/>
        <v>0</v>
      </c>
      <c r="AH15" s="116">
        <f t="shared" si="6"/>
        <v>0</v>
      </c>
      <c r="AJ15" s="116">
        <f t="shared" si="7"/>
        <v>0</v>
      </c>
      <c r="AL15" s="116">
        <f t="shared" si="8"/>
        <v>0</v>
      </c>
      <c r="AN15" s="116">
        <f t="shared" si="9"/>
        <v>0</v>
      </c>
      <c r="AP15" s="116">
        <f t="shared" si="10"/>
        <v>0</v>
      </c>
      <c r="AR15" s="116">
        <f t="shared" si="11"/>
        <v>0</v>
      </c>
      <c r="AT15" s="116">
        <f t="shared" si="12"/>
        <v>0</v>
      </c>
      <c r="AV15" s="116">
        <f t="shared" si="13"/>
        <v>0</v>
      </c>
    </row>
    <row r="16" spans="1:48" ht="15" customHeight="1" x14ac:dyDescent="0.25">
      <c r="A16" s="132"/>
      <c r="C16" s="941" t="s">
        <v>295</v>
      </c>
      <c r="D16" s="942"/>
      <c r="E16" s="943"/>
      <c r="F16" s="109"/>
      <c r="G16" s="378">
        <f t="shared" si="14"/>
        <v>0</v>
      </c>
      <c r="H16" s="224">
        <f t="shared" si="0"/>
        <v>0</v>
      </c>
      <c r="I16" s="230">
        <f ca="1">IF('Step 4-Reports &amp; Comparisons'!$E$108&lt;&gt;0,F16/'Step 4-Reports &amp; Comparisons'!$E$108,0)</f>
        <v>0</v>
      </c>
      <c r="J16" s="398"/>
      <c r="K16" s="674">
        <f t="shared" si="2"/>
        <v>1</v>
      </c>
      <c r="L16" s="199"/>
      <c r="M16" s="199"/>
      <c r="N16" s="199"/>
      <c r="O16" s="199"/>
      <c r="P16" s="199"/>
      <c r="Q16" s="199"/>
      <c r="R16" s="199"/>
      <c r="S16" s="199"/>
      <c r="T16" s="199"/>
      <c r="U16" s="389"/>
      <c r="V16" s="961" t="str">
        <f t="shared" si="1"/>
        <v>Vehicle Wraps &amp; Signage</v>
      </c>
      <c r="W16" s="962"/>
      <c r="X16" s="963"/>
      <c r="AB16" s="111">
        <f t="shared" si="3"/>
        <v>0</v>
      </c>
      <c r="AD16" s="116">
        <f t="shared" si="4"/>
        <v>0</v>
      </c>
      <c r="AF16" s="116">
        <f t="shared" si="5"/>
        <v>0</v>
      </c>
      <c r="AH16" s="116">
        <f t="shared" si="6"/>
        <v>0</v>
      </c>
      <c r="AJ16" s="116">
        <f t="shared" si="7"/>
        <v>0</v>
      </c>
      <c r="AL16" s="116">
        <f t="shared" si="8"/>
        <v>0</v>
      </c>
      <c r="AN16" s="116">
        <f t="shared" si="9"/>
        <v>0</v>
      </c>
      <c r="AP16" s="116">
        <f t="shared" si="10"/>
        <v>0</v>
      </c>
      <c r="AR16" s="116">
        <f t="shared" si="11"/>
        <v>0</v>
      </c>
      <c r="AT16" s="116">
        <f t="shared" si="12"/>
        <v>0</v>
      </c>
      <c r="AV16" s="116">
        <f t="shared" si="13"/>
        <v>0</v>
      </c>
    </row>
    <row r="17" spans="1:48" x14ac:dyDescent="0.25">
      <c r="A17" s="132"/>
      <c r="C17" s="941" t="s">
        <v>189</v>
      </c>
      <c r="D17" s="942"/>
      <c r="E17" s="943"/>
      <c r="F17" s="109"/>
      <c r="G17" s="378">
        <f t="shared" si="14"/>
        <v>0</v>
      </c>
      <c r="H17" s="224">
        <f t="shared" si="0"/>
        <v>0</v>
      </c>
      <c r="I17" s="230">
        <f ca="1">IF('Step 4-Reports &amp; Comparisons'!$E$108&lt;&gt;0,F17/'Step 4-Reports &amp; Comparisons'!$E$108,0)</f>
        <v>0</v>
      </c>
      <c r="J17" s="398"/>
      <c r="K17" s="674">
        <f t="shared" si="2"/>
        <v>1</v>
      </c>
      <c r="L17" s="199"/>
      <c r="M17" s="199"/>
      <c r="N17" s="199"/>
      <c r="O17" s="199"/>
      <c r="P17" s="199"/>
      <c r="Q17" s="199"/>
      <c r="R17" s="199"/>
      <c r="S17" s="199"/>
      <c r="T17" s="199"/>
      <c r="U17" s="389"/>
      <c r="V17" s="961" t="str">
        <f t="shared" si="1"/>
        <v>Website/Internet Development</v>
      </c>
      <c r="W17" s="962"/>
      <c r="X17" s="963"/>
      <c r="AB17" s="111">
        <f t="shared" si="3"/>
        <v>0</v>
      </c>
      <c r="AD17" s="116">
        <f t="shared" si="4"/>
        <v>0</v>
      </c>
      <c r="AF17" s="116">
        <f t="shared" si="5"/>
        <v>0</v>
      </c>
      <c r="AH17" s="116">
        <f t="shared" si="6"/>
        <v>0</v>
      </c>
      <c r="AJ17" s="116">
        <f t="shared" si="7"/>
        <v>0</v>
      </c>
      <c r="AL17" s="116">
        <f t="shared" si="8"/>
        <v>0</v>
      </c>
      <c r="AN17" s="116">
        <f t="shared" si="9"/>
        <v>0</v>
      </c>
      <c r="AP17" s="116">
        <f t="shared" si="10"/>
        <v>0</v>
      </c>
      <c r="AR17" s="116">
        <f t="shared" si="11"/>
        <v>0</v>
      </c>
      <c r="AT17" s="116">
        <f t="shared" si="12"/>
        <v>0</v>
      </c>
      <c r="AV17" s="116">
        <f t="shared" si="13"/>
        <v>0</v>
      </c>
    </row>
    <row r="18" spans="1:48" x14ac:dyDescent="0.25">
      <c r="A18" s="132"/>
      <c r="C18" s="941" t="s">
        <v>307</v>
      </c>
      <c r="D18" s="942"/>
      <c r="E18" s="943"/>
      <c r="F18" s="109"/>
      <c r="G18" s="378">
        <f t="shared" si="14"/>
        <v>0</v>
      </c>
      <c r="H18" s="224">
        <f t="shared" si="0"/>
        <v>0</v>
      </c>
      <c r="I18" s="230">
        <f ca="1">IF('Step 4-Reports &amp; Comparisons'!$E$108&lt;&gt;0,F18/'Step 4-Reports &amp; Comparisons'!$E$108,0)</f>
        <v>0</v>
      </c>
      <c r="J18" s="398"/>
      <c r="K18" s="674">
        <f t="shared" si="2"/>
        <v>1</v>
      </c>
      <c r="L18" s="199"/>
      <c r="M18" s="199"/>
      <c r="N18" s="199"/>
      <c r="O18" s="199"/>
      <c r="P18" s="199"/>
      <c r="Q18" s="199"/>
      <c r="R18" s="199"/>
      <c r="S18" s="199"/>
      <c r="T18" s="199"/>
      <c r="U18" s="389"/>
      <c r="V18" s="961" t="str">
        <f t="shared" si="1"/>
        <v>Yellow Pages</v>
      </c>
      <c r="W18" s="962"/>
      <c r="X18" s="963"/>
      <c r="AB18" s="111">
        <f t="shared" si="3"/>
        <v>0</v>
      </c>
      <c r="AD18" s="116">
        <f t="shared" si="4"/>
        <v>0</v>
      </c>
      <c r="AF18" s="116">
        <f t="shared" si="5"/>
        <v>0</v>
      </c>
      <c r="AH18" s="116">
        <f t="shared" si="6"/>
        <v>0</v>
      </c>
      <c r="AJ18" s="116">
        <f t="shared" si="7"/>
        <v>0</v>
      </c>
      <c r="AL18" s="116">
        <f t="shared" si="8"/>
        <v>0</v>
      </c>
      <c r="AN18" s="116">
        <f t="shared" si="9"/>
        <v>0</v>
      </c>
      <c r="AP18" s="116">
        <f t="shared" si="10"/>
        <v>0</v>
      </c>
      <c r="AR18" s="116">
        <f t="shared" si="11"/>
        <v>0</v>
      </c>
      <c r="AT18" s="116">
        <f t="shared" si="12"/>
        <v>0</v>
      </c>
      <c r="AV18" s="116">
        <f t="shared" si="13"/>
        <v>0</v>
      </c>
    </row>
    <row r="19" spans="1:48" x14ac:dyDescent="0.25">
      <c r="A19" s="132"/>
      <c r="C19" s="957" t="s">
        <v>274</v>
      </c>
      <c r="D19" s="942"/>
      <c r="E19" s="943"/>
      <c r="F19" s="109"/>
      <c r="G19" s="378">
        <f t="shared" si="14"/>
        <v>0</v>
      </c>
      <c r="H19" s="224">
        <f t="shared" si="0"/>
        <v>0</v>
      </c>
      <c r="I19" s="230">
        <f ca="1">IF('Step 4-Reports &amp; Comparisons'!$E$108&lt;&gt;0,F19/'Step 4-Reports &amp; Comparisons'!$E$108,0)</f>
        <v>0</v>
      </c>
      <c r="J19" s="398"/>
      <c r="K19" s="674">
        <f t="shared" si="2"/>
        <v>1</v>
      </c>
      <c r="L19" s="199"/>
      <c r="M19" s="199"/>
      <c r="N19" s="199"/>
      <c r="O19" s="199"/>
      <c r="P19" s="199"/>
      <c r="Q19" s="199"/>
      <c r="R19" s="199"/>
      <c r="S19" s="199"/>
      <c r="T19" s="199"/>
      <c r="U19" s="389"/>
      <c r="V19" s="961" t="str">
        <f t="shared" si="1"/>
        <v xml:space="preserve">Other  </v>
      </c>
      <c r="W19" s="962"/>
      <c r="X19" s="963"/>
      <c r="AB19" s="111">
        <f t="shared" si="3"/>
        <v>0</v>
      </c>
      <c r="AD19" s="116">
        <f t="shared" si="4"/>
        <v>0</v>
      </c>
      <c r="AF19" s="116">
        <f t="shared" si="5"/>
        <v>0</v>
      </c>
      <c r="AH19" s="116">
        <f t="shared" si="6"/>
        <v>0</v>
      </c>
      <c r="AJ19" s="116">
        <f t="shared" si="7"/>
        <v>0</v>
      </c>
      <c r="AL19" s="116">
        <f t="shared" si="8"/>
        <v>0</v>
      </c>
      <c r="AN19" s="116">
        <f t="shared" si="9"/>
        <v>0</v>
      </c>
      <c r="AP19" s="116">
        <f t="shared" si="10"/>
        <v>0</v>
      </c>
      <c r="AR19" s="116">
        <f t="shared" si="11"/>
        <v>0</v>
      </c>
      <c r="AT19" s="116">
        <f t="shared" si="12"/>
        <v>0</v>
      </c>
      <c r="AV19" s="116">
        <f t="shared" si="13"/>
        <v>0</v>
      </c>
    </row>
    <row r="20" spans="1:48" x14ac:dyDescent="0.25">
      <c r="A20" s="132"/>
      <c r="C20" s="957" t="s">
        <v>274</v>
      </c>
      <c r="D20" s="942"/>
      <c r="E20" s="943"/>
      <c r="F20" s="109"/>
      <c r="G20" s="378">
        <f t="shared" si="14"/>
        <v>0</v>
      </c>
      <c r="H20" s="224">
        <f t="shared" si="0"/>
        <v>0</v>
      </c>
      <c r="I20" s="230">
        <f ca="1">IF('Step 4-Reports &amp; Comparisons'!$E$108&lt;&gt;0,F20/'Step 4-Reports &amp; Comparisons'!$E$108,0)</f>
        <v>0</v>
      </c>
      <c r="J20" s="398"/>
      <c r="K20" s="674">
        <f t="shared" si="2"/>
        <v>1</v>
      </c>
      <c r="L20" s="199"/>
      <c r="M20" s="199"/>
      <c r="N20" s="199"/>
      <c r="O20" s="199"/>
      <c r="P20" s="199"/>
      <c r="Q20" s="199"/>
      <c r="R20" s="199"/>
      <c r="S20" s="199"/>
      <c r="T20" s="199"/>
      <c r="U20" s="389"/>
      <c r="V20" s="961" t="str">
        <f t="shared" si="1"/>
        <v xml:space="preserve">Other  </v>
      </c>
      <c r="W20" s="962"/>
      <c r="X20" s="963"/>
      <c r="AB20" s="111">
        <f t="shared" si="3"/>
        <v>0</v>
      </c>
      <c r="AD20" s="116">
        <f t="shared" si="4"/>
        <v>0</v>
      </c>
      <c r="AF20" s="116">
        <f t="shared" si="5"/>
        <v>0</v>
      </c>
      <c r="AH20" s="116">
        <f t="shared" si="6"/>
        <v>0</v>
      </c>
      <c r="AJ20" s="116">
        <f t="shared" si="7"/>
        <v>0</v>
      </c>
      <c r="AL20" s="116">
        <f t="shared" si="8"/>
        <v>0</v>
      </c>
      <c r="AN20" s="116">
        <f t="shared" si="9"/>
        <v>0</v>
      </c>
      <c r="AP20" s="116">
        <f t="shared" si="10"/>
        <v>0</v>
      </c>
      <c r="AR20" s="116">
        <f t="shared" si="11"/>
        <v>0</v>
      </c>
      <c r="AT20" s="116">
        <f t="shared" si="12"/>
        <v>0</v>
      </c>
      <c r="AV20" s="116">
        <f t="shared" si="13"/>
        <v>0</v>
      </c>
    </row>
    <row r="21" spans="1:48" x14ac:dyDescent="0.25">
      <c r="A21" s="132"/>
      <c r="C21" s="957" t="s">
        <v>274</v>
      </c>
      <c r="D21" s="942"/>
      <c r="E21" s="943"/>
      <c r="F21" s="233"/>
      <c r="G21" s="379">
        <f t="shared" si="14"/>
        <v>0</v>
      </c>
      <c r="H21" s="234">
        <f t="shared" si="0"/>
        <v>0</v>
      </c>
      <c r="I21" s="658">
        <f ca="1">IF('Step 4-Reports &amp; Comparisons'!$E$108&lt;&gt;0,F21/'Step 4-Reports &amp; Comparisons'!$E$108,0)</f>
        <v>0</v>
      </c>
      <c r="J21" s="398"/>
      <c r="K21" s="674">
        <f t="shared" si="2"/>
        <v>1</v>
      </c>
      <c r="L21" s="390"/>
      <c r="M21" s="390"/>
      <c r="N21" s="390"/>
      <c r="O21" s="390"/>
      <c r="P21" s="390"/>
      <c r="Q21" s="390"/>
      <c r="R21" s="390"/>
      <c r="S21" s="390"/>
      <c r="T21" s="390"/>
      <c r="U21" s="391"/>
      <c r="V21" s="961" t="str">
        <f t="shared" si="1"/>
        <v xml:space="preserve">Other  </v>
      </c>
      <c r="W21" s="962"/>
      <c r="X21" s="963"/>
      <c r="AB21" s="235">
        <f t="shared" si="3"/>
        <v>0</v>
      </c>
      <c r="AD21" s="236">
        <f t="shared" si="4"/>
        <v>0</v>
      </c>
      <c r="AF21" s="236">
        <f t="shared" si="5"/>
        <v>0</v>
      </c>
      <c r="AH21" s="236">
        <f t="shared" si="6"/>
        <v>0</v>
      </c>
      <c r="AJ21" s="236">
        <f t="shared" si="7"/>
        <v>0</v>
      </c>
      <c r="AL21" s="236">
        <f t="shared" si="8"/>
        <v>0</v>
      </c>
      <c r="AN21" s="236">
        <f t="shared" si="9"/>
        <v>0</v>
      </c>
      <c r="AP21" s="236">
        <f t="shared" si="10"/>
        <v>0</v>
      </c>
      <c r="AR21" s="236">
        <f t="shared" si="11"/>
        <v>0</v>
      </c>
      <c r="AT21" s="236">
        <f t="shared" si="12"/>
        <v>0</v>
      </c>
      <c r="AV21" s="236">
        <f t="shared" si="13"/>
        <v>0</v>
      </c>
    </row>
    <row r="22" spans="1:48" ht="16.2" thickBot="1" x14ac:dyDescent="0.35">
      <c r="A22" s="132"/>
      <c r="C22" s="664"/>
      <c r="D22"/>
      <c r="E22" s="473" t="s">
        <v>574</v>
      </c>
      <c r="F22" s="667">
        <f>F9</f>
        <v>0</v>
      </c>
      <c r="G22" s="668">
        <f>G9</f>
        <v>0</v>
      </c>
      <c r="H22" s="669">
        <f>H9</f>
        <v>0</v>
      </c>
      <c r="I22" s="670">
        <f ca="1">I9</f>
        <v>0</v>
      </c>
      <c r="J22" s="398"/>
      <c r="K22" s="671"/>
      <c r="L22" s="722"/>
      <c r="M22" s="722"/>
      <c r="N22" s="722"/>
      <c r="O22" s="722"/>
      <c r="P22" s="722"/>
      <c r="Q22" s="722"/>
      <c r="R22" s="722"/>
      <c r="S22" s="722"/>
      <c r="T22" s="722"/>
      <c r="U22" s="722"/>
      <c r="V22" s="664"/>
      <c r="W22"/>
      <c r="X22" s="665"/>
      <c r="AB22" s="672"/>
      <c r="AD22" s="721"/>
      <c r="AF22" s="721"/>
      <c r="AH22" s="721"/>
      <c r="AJ22" s="721"/>
      <c r="AL22" s="721"/>
      <c r="AN22" s="721"/>
      <c r="AP22" s="721"/>
      <c r="AR22" s="721"/>
      <c r="AT22" s="721"/>
      <c r="AV22" s="659"/>
    </row>
    <row r="23" spans="1:48" ht="16.2" thickTop="1" x14ac:dyDescent="0.3">
      <c r="A23" s="241"/>
      <c r="C23" s="392" t="s">
        <v>382</v>
      </c>
      <c r="D23" s="393"/>
      <c r="E23" s="237"/>
      <c r="F23" s="666">
        <f>SUM(F24:F38)</f>
        <v>0</v>
      </c>
      <c r="G23" s="661">
        <f>SUM(G24:G38)</f>
        <v>0</v>
      </c>
      <c r="H23" s="662">
        <f t="shared" ref="H23:H38" si="15">F23/$F$152</f>
        <v>0</v>
      </c>
      <c r="I23" s="662">
        <f ca="1">IF('Step 4-Reports &amp; Comparisons'!$E$108&lt;&gt;0,F23/'Step 4-Reports &amp; Comparisons'!$E$108,0)</f>
        <v>0</v>
      </c>
      <c r="J23" s="397"/>
      <c r="K23" s="679" t="str">
        <f>C23</f>
        <v>Building/Utility Expenses</v>
      </c>
      <c r="L23" s="237"/>
      <c r="M23" s="237"/>
      <c r="N23" s="237"/>
      <c r="O23" s="237"/>
      <c r="P23" s="237"/>
      <c r="Q23" s="237"/>
      <c r="R23" s="237"/>
      <c r="S23" s="237"/>
      <c r="T23" s="237"/>
      <c r="U23" s="237"/>
      <c r="V23" s="967" t="str">
        <f t="shared" ref="V23:V38" si="16">C23</f>
        <v>Building/Utility Expenses</v>
      </c>
      <c r="W23" s="968"/>
      <c r="X23" s="969"/>
      <c r="AB23" s="238"/>
      <c r="AD23" s="239">
        <f t="shared" ref="AD23:AD38" si="17">L23*$F23</f>
        <v>0</v>
      </c>
      <c r="AF23" s="239">
        <f t="shared" ref="AF23:AF38" si="18">M23*$F23</f>
        <v>0</v>
      </c>
      <c r="AH23" s="239">
        <f t="shared" ref="AH23:AH38" si="19">N23*$F23</f>
        <v>0</v>
      </c>
      <c r="AJ23" s="239">
        <f t="shared" ref="AJ23:AJ38" si="20">O23*$F23</f>
        <v>0</v>
      </c>
      <c r="AL23" s="239">
        <f t="shared" ref="AL23:AL38" si="21">P23*$F23</f>
        <v>0</v>
      </c>
      <c r="AN23" s="239">
        <f t="shared" ref="AN23:AN38" si="22">Q23*$F23</f>
        <v>0</v>
      </c>
      <c r="AP23" s="239">
        <f t="shared" ref="AP23:AP38" si="23">R23*$F23</f>
        <v>0</v>
      </c>
      <c r="AR23" s="239">
        <f t="shared" ref="AR23:AR38" si="24">S23*$F23</f>
        <v>0</v>
      </c>
      <c r="AT23" s="239">
        <f t="shared" ref="AT23:AT38" si="25">T23*$F23</f>
        <v>0</v>
      </c>
      <c r="AV23" s="239">
        <f t="shared" ref="AV23:AV38" si="26">U23*$F23</f>
        <v>0</v>
      </c>
    </row>
    <row r="24" spans="1:48" x14ac:dyDescent="0.25">
      <c r="A24" s="132"/>
      <c r="C24" s="941" t="s">
        <v>238</v>
      </c>
      <c r="D24" s="942"/>
      <c r="E24" s="943"/>
      <c r="F24" s="229"/>
      <c r="G24" s="377">
        <f>F24/12</f>
        <v>0</v>
      </c>
      <c r="H24" s="230">
        <f t="shared" si="15"/>
        <v>0</v>
      </c>
      <c r="I24" s="230">
        <f ca="1">IF('Step 4-Reports &amp; Comparisons'!$E$108&lt;&gt;0,F24/'Step 4-Reports &amp; Comparisons'!$E$108,0)</f>
        <v>0</v>
      </c>
      <c r="J24" s="398"/>
      <c r="K24" s="674">
        <f t="shared" ref="K24:K38" si="27">IF(L24+M24+N24+O24+P24+Q24+R24+S24+T24+U24&gt;1,"Error, &gt;100%",1-L24-M24-N24-O24-P24-Q24-R24-S24-T24-U24)</f>
        <v>1</v>
      </c>
      <c r="L24" s="387"/>
      <c r="M24" s="387"/>
      <c r="N24" s="387"/>
      <c r="O24" s="387"/>
      <c r="P24" s="387"/>
      <c r="Q24" s="387"/>
      <c r="R24" s="387"/>
      <c r="S24" s="387"/>
      <c r="T24" s="387"/>
      <c r="U24" s="388"/>
      <c r="V24" s="961" t="str">
        <f t="shared" si="16"/>
        <v>Building Maintenance &amp; Repairs</v>
      </c>
      <c r="W24" s="962"/>
      <c r="X24" s="963"/>
      <c r="AB24" s="231">
        <f t="shared" ref="AB24:AB38" si="28">K24*F24</f>
        <v>0</v>
      </c>
      <c r="AD24" s="232">
        <f t="shared" si="17"/>
        <v>0</v>
      </c>
      <c r="AF24" s="232">
        <f t="shared" si="18"/>
        <v>0</v>
      </c>
      <c r="AH24" s="232">
        <f t="shared" si="19"/>
        <v>0</v>
      </c>
      <c r="AJ24" s="232">
        <f t="shared" si="20"/>
        <v>0</v>
      </c>
      <c r="AL24" s="232">
        <f t="shared" si="21"/>
        <v>0</v>
      </c>
      <c r="AN24" s="232">
        <f t="shared" si="22"/>
        <v>0</v>
      </c>
      <c r="AP24" s="232">
        <f t="shared" si="23"/>
        <v>0</v>
      </c>
      <c r="AR24" s="232">
        <f t="shared" si="24"/>
        <v>0</v>
      </c>
      <c r="AT24" s="232">
        <f t="shared" si="25"/>
        <v>0</v>
      </c>
      <c r="AV24" s="232">
        <f t="shared" si="26"/>
        <v>0</v>
      </c>
    </row>
    <row r="25" spans="1:48" x14ac:dyDescent="0.25">
      <c r="A25" s="132"/>
      <c r="C25" s="941" t="s">
        <v>195</v>
      </c>
      <c r="D25" s="942"/>
      <c r="E25" s="943"/>
      <c r="F25" s="109"/>
      <c r="G25" s="378">
        <f t="shared" ref="G25:G38" si="29">F25/12</f>
        <v>0</v>
      </c>
      <c r="H25" s="224">
        <f t="shared" si="15"/>
        <v>0</v>
      </c>
      <c r="I25" s="224">
        <f ca="1">IF('Step 4-Reports &amp; Comparisons'!$E$108&lt;&gt;0,F25/'Step 4-Reports &amp; Comparisons'!$E$108,0)</f>
        <v>0</v>
      </c>
      <c r="J25" s="398"/>
      <c r="K25" s="674">
        <f t="shared" si="27"/>
        <v>1</v>
      </c>
      <c r="L25" s="199"/>
      <c r="M25" s="199"/>
      <c r="N25" s="199"/>
      <c r="O25" s="199"/>
      <c r="P25" s="199"/>
      <c r="Q25" s="199"/>
      <c r="R25" s="199"/>
      <c r="S25" s="199"/>
      <c r="T25" s="199"/>
      <c r="U25" s="389"/>
      <c r="V25" s="961" t="str">
        <f t="shared" si="16"/>
        <v>Building Property Taxes</v>
      </c>
      <c r="W25" s="962"/>
      <c r="X25" s="963"/>
      <c r="AB25" s="111">
        <f t="shared" si="28"/>
        <v>0</v>
      </c>
      <c r="AD25" s="116">
        <f t="shared" si="17"/>
        <v>0</v>
      </c>
      <c r="AF25" s="116">
        <f t="shared" si="18"/>
        <v>0</v>
      </c>
      <c r="AH25" s="116">
        <f t="shared" si="19"/>
        <v>0</v>
      </c>
      <c r="AJ25" s="116">
        <f t="shared" si="20"/>
        <v>0</v>
      </c>
      <c r="AL25" s="116">
        <f t="shared" si="21"/>
        <v>0</v>
      </c>
      <c r="AN25" s="116">
        <f t="shared" si="22"/>
        <v>0</v>
      </c>
      <c r="AP25" s="116">
        <f t="shared" si="23"/>
        <v>0</v>
      </c>
      <c r="AR25" s="116">
        <f t="shared" si="24"/>
        <v>0</v>
      </c>
      <c r="AT25" s="116">
        <f t="shared" si="25"/>
        <v>0</v>
      </c>
      <c r="AV25" s="116">
        <f t="shared" si="26"/>
        <v>0</v>
      </c>
    </row>
    <row r="26" spans="1:48" x14ac:dyDescent="0.25">
      <c r="A26" s="132"/>
      <c r="C26" s="941" t="s">
        <v>193</v>
      </c>
      <c r="D26" s="942"/>
      <c r="E26" s="943"/>
      <c r="F26" s="109"/>
      <c r="G26" s="378">
        <f t="shared" si="29"/>
        <v>0</v>
      </c>
      <c r="H26" s="224">
        <f t="shared" si="15"/>
        <v>0</v>
      </c>
      <c r="I26" s="224">
        <f ca="1">IF('Step 4-Reports &amp; Comparisons'!$E$108&lt;&gt;0,F26/'Step 4-Reports &amp; Comparisons'!$E$108,0)</f>
        <v>0</v>
      </c>
      <c r="J26" s="398"/>
      <c r="K26" s="674">
        <f t="shared" si="27"/>
        <v>1</v>
      </c>
      <c r="L26" s="199"/>
      <c r="M26" s="199"/>
      <c r="N26" s="199"/>
      <c r="O26" s="199"/>
      <c r="P26" s="199"/>
      <c r="Q26" s="199"/>
      <c r="R26" s="199"/>
      <c r="S26" s="199"/>
      <c r="T26" s="199"/>
      <c r="U26" s="389"/>
      <c r="V26" s="961" t="str">
        <f t="shared" si="16"/>
        <v>Cleaning Services</v>
      </c>
      <c r="W26" s="962"/>
      <c r="X26" s="963"/>
      <c r="AB26" s="111">
        <f t="shared" si="28"/>
        <v>0</v>
      </c>
      <c r="AD26" s="116">
        <f t="shared" si="17"/>
        <v>0</v>
      </c>
      <c r="AF26" s="116">
        <f t="shared" si="18"/>
        <v>0</v>
      </c>
      <c r="AH26" s="116">
        <f t="shared" si="19"/>
        <v>0</v>
      </c>
      <c r="AJ26" s="116">
        <f t="shared" si="20"/>
        <v>0</v>
      </c>
      <c r="AL26" s="116">
        <f t="shared" si="21"/>
        <v>0</v>
      </c>
      <c r="AN26" s="116">
        <f t="shared" si="22"/>
        <v>0</v>
      </c>
      <c r="AP26" s="116">
        <f t="shared" si="23"/>
        <v>0</v>
      </c>
      <c r="AR26" s="116">
        <f t="shared" si="24"/>
        <v>0</v>
      </c>
      <c r="AT26" s="116">
        <f t="shared" si="25"/>
        <v>0</v>
      </c>
      <c r="AV26" s="116">
        <f t="shared" si="26"/>
        <v>0</v>
      </c>
    </row>
    <row r="27" spans="1:48" x14ac:dyDescent="0.25">
      <c r="A27" s="132"/>
      <c r="C27" s="941" t="s">
        <v>342</v>
      </c>
      <c r="D27" s="942"/>
      <c r="E27" s="943"/>
      <c r="F27" s="109"/>
      <c r="G27" s="378">
        <f t="shared" si="29"/>
        <v>0</v>
      </c>
      <c r="H27" s="224">
        <f t="shared" si="15"/>
        <v>0</v>
      </c>
      <c r="I27" s="224">
        <f ca="1">IF('Step 4-Reports &amp; Comparisons'!$E$108&lt;&gt;0,F27/'Step 4-Reports &amp; Comparisons'!$E$108,0)</f>
        <v>0</v>
      </c>
      <c r="J27" s="398"/>
      <c r="K27" s="674">
        <f t="shared" si="27"/>
        <v>1</v>
      </c>
      <c r="L27" s="199"/>
      <c r="M27" s="199"/>
      <c r="N27" s="199"/>
      <c r="O27" s="199"/>
      <c r="P27" s="199"/>
      <c r="Q27" s="199"/>
      <c r="R27" s="199"/>
      <c r="S27" s="199"/>
      <c r="T27" s="199"/>
      <c r="U27" s="389"/>
      <c r="V27" s="961" t="str">
        <f t="shared" si="16"/>
        <v>Rent/Mortgage - Office</v>
      </c>
      <c r="W27" s="962"/>
      <c r="X27" s="963"/>
      <c r="AB27" s="111">
        <f t="shared" si="28"/>
        <v>0</v>
      </c>
      <c r="AD27" s="116">
        <f t="shared" si="17"/>
        <v>0</v>
      </c>
      <c r="AF27" s="116">
        <f t="shared" si="18"/>
        <v>0</v>
      </c>
      <c r="AH27" s="116">
        <f t="shared" si="19"/>
        <v>0</v>
      </c>
      <c r="AJ27" s="116">
        <f t="shared" si="20"/>
        <v>0</v>
      </c>
      <c r="AL27" s="116">
        <f t="shared" si="21"/>
        <v>0</v>
      </c>
      <c r="AN27" s="116">
        <f t="shared" si="22"/>
        <v>0</v>
      </c>
      <c r="AP27" s="116">
        <f t="shared" si="23"/>
        <v>0</v>
      </c>
      <c r="AR27" s="116">
        <f t="shared" si="24"/>
        <v>0</v>
      </c>
      <c r="AT27" s="116">
        <f t="shared" si="25"/>
        <v>0</v>
      </c>
      <c r="AV27" s="116">
        <f t="shared" si="26"/>
        <v>0</v>
      </c>
    </row>
    <row r="28" spans="1:48" x14ac:dyDescent="0.25">
      <c r="A28" s="132"/>
      <c r="C28" s="941" t="s">
        <v>200</v>
      </c>
      <c r="D28" s="942"/>
      <c r="E28" s="943"/>
      <c r="F28" s="109"/>
      <c r="G28" s="378">
        <f t="shared" si="29"/>
        <v>0</v>
      </c>
      <c r="H28" s="224">
        <f t="shared" si="15"/>
        <v>0</v>
      </c>
      <c r="I28" s="224">
        <f ca="1">IF('Step 4-Reports &amp; Comparisons'!$E$108&lt;&gt;0,F28/'Step 4-Reports &amp; Comparisons'!$E$108,0)</f>
        <v>0</v>
      </c>
      <c r="J28" s="398"/>
      <c r="K28" s="674">
        <f t="shared" si="27"/>
        <v>1</v>
      </c>
      <c r="L28" s="199"/>
      <c r="M28" s="199"/>
      <c r="N28" s="199"/>
      <c r="O28" s="199"/>
      <c r="P28" s="199"/>
      <c r="Q28" s="199"/>
      <c r="R28" s="199"/>
      <c r="S28" s="199"/>
      <c r="T28" s="199"/>
      <c r="U28" s="389"/>
      <c r="V28" s="961" t="str">
        <f t="shared" si="16"/>
        <v>Security Service/Monitoring</v>
      </c>
      <c r="W28" s="962"/>
      <c r="X28" s="963"/>
      <c r="AB28" s="111">
        <f t="shared" si="28"/>
        <v>0</v>
      </c>
      <c r="AD28" s="116">
        <f t="shared" si="17"/>
        <v>0</v>
      </c>
      <c r="AF28" s="116">
        <f t="shared" si="18"/>
        <v>0</v>
      </c>
      <c r="AH28" s="116">
        <f t="shared" si="19"/>
        <v>0</v>
      </c>
      <c r="AJ28" s="116">
        <f t="shared" si="20"/>
        <v>0</v>
      </c>
      <c r="AL28" s="116">
        <f t="shared" si="21"/>
        <v>0</v>
      </c>
      <c r="AN28" s="116">
        <f t="shared" si="22"/>
        <v>0</v>
      </c>
      <c r="AP28" s="116">
        <f t="shared" si="23"/>
        <v>0</v>
      </c>
      <c r="AR28" s="116">
        <f t="shared" si="24"/>
        <v>0</v>
      </c>
      <c r="AT28" s="116">
        <f t="shared" si="25"/>
        <v>0</v>
      </c>
      <c r="AV28" s="116">
        <f t="shared" si="26"/>
        <v>0</v>
      </c>
    </row>
    <row r="29" spans="1:48" x14ac:dyDescent="0.25">
      <c r="A29" s="132"/>
      <c r="C29" s="941" t="s">
        <v>210</v>
      </c>
      <c r="D29" s="942"/>
      <c r="E29" s="943"/>
      <c r="F29" s="109"/>
      <c r="G29" s="378">
        <f t="shared" si="29"/>
        <v>0</v>
      </c>
      <c r="H29" s="224">
        <f t="shared" si="15"/>
        <v>0</v>
      </c>
      <c r="I29" s="224">
        <f ca="1">IF('Step 4-Reports &amp; Comparisons'!$E$108&lt;&gt;0,F29/'Step 4-Reports &amp; Comparisons'!$E$108,0)</f>
        <v>0</v>
      </c>
      <c r="J29" s="398"/>
      <c r="K29" s="674">
        <f t="shared" si="27"/>
        <v>1</v>
      </c>
      <c r="L29" s="199"/>
      <c r="M29" s="199"/>
      <c r="N29" s="199"/>
      <c r="O29" s="199"/>
      <c r="P29" s="199"/>
      <c r="Q29" s="199"/>
      <c r="R29" s="199"/>
      <c r="S29" s="199"/>
      <c r="T29" s="199"/>
      <c r="U29" s="389"/>
      <c r="V29" s="961" t="str">
        <f t="shared" si="16"/>
        <v>Utilities-Power</v>
      </c>
      <c r="W29" s="962"/>
      <c r="X29" s="963"/>
      <c r="AB29" s="111">
        <f t="shared" si="28"/>
        <v>0</v>
      </c>
      <c r="AD29" s="116">
        <f t="shared" si="17"/>
        <v>0</v>
      </c>
      <c r="AF29" s="116">
        <f t="shared" si="18"/>
        <v>0</v>
      </c>
      <c r="AH29" s="116">
        <f t="shared" si="19"/>
        <v>0</v>
      </c>
      <c r="AJ29" s="116">
        <f t="shared" si="20"/>
        <v>0</v>
      </c>
      <c r="AL29" s="116">
        <f t="shared" si="21"/>
        <v>0</v>
      </c>
      <c r="AN29" s="116">
        <f t="shared" si="22"/>
        <v>0</v>
      </c>
      <c r="AP29" s="116">
        <f t="shared" si="23"/>
        <v>0</v>
      </c>
      <c r="AR29" s="116">
        <f t="shared" si="24"/>
        <v>0</v>
      </c>
      <c r="AT29" s="116">
        <f t="shared" si="25"/>
        <v>0</v>
      </c>
      <c r="AV29" s="116">
        <f t="shared" si="26"/>
        <v>0</v>
      </c>
    </row>
    <row r="30" spans="1:48" x14ac:dyDescent="0.25">
      <c r="A30" s="132"/>
      <c r="C30" s="941" t="s">
        <v>211</v>
      </c>
      <c r="D30" s="942"/>
      <c r="E30" s="943"/>
      <c r="F30" s="109"/>
      <c r="G30" s="378">
        <f t="shared" si="29"/>
        <v>0</v>
      </c>
      <c r="H30" s="224">
        <f t="shared" si="15"/>
        <v>0</v>
      </c>
      <c r="I30" s="224">
        <f ca="1">IF('Step 4-Reports &amp; Comparisons'!$E$108&lt;&gt;0,F30/'Step 4-Reports &amp; Comparisons'!$E$108,0)</f>
        <v>0</v>
      </c>
      <c r="J30" s="398"/>
      <c r="K30" s="674">
        <f t="shared" si="27"/>
        <v>1</v>
      </c>
      <c r="L30" s="199"/>
      <c r="M30" s="199"/>
      <c r="N30" s="199"/>
      <c r="O30" s="199"/>
      <c r="P30" s="199"/>
      <c r="Q30" s="199"/>
      <c r="R30" s="199"/>
      <c r="S30" s="199"/>
      <c r="T30" s="199"/>
      <c r="U30" s="389"/>
      <c r="V30" s="961" t="str">
        <f t="shared" si="16"/>
        <v>Utilities-Water</v>
      </c>
      <c r="W30" s="962"/>
      <c r="X30" s="963"/>
      <c r="AB30" s="111">
        <f t="shared" si="28"/>
        <v>0</v>
      </c>
      <c r="AD30" s="116">
        <f t="shared" si="17"/>
        <v>0</v>
      </c>
      <c r="AF30" s="116">
        <f t="shared" si="18"/>
        <v>0</v>
      </c>
      <c r="AH30" s="116">
        <f t="shared" si="19"/>
        <v>0</v>
      </c>
      <c r="AJ30" s="116">
        <f t="shared" si="20"/>
        <v>0</v>
      </c>
      <c r="AL30" s="116">
        <f t="shared" si="21"/>
        <v>0</v>
      </c>
      <c r="AN30" s="116">
        <f t="shared" si="22"/>
        <v>0</v>
      </c>
      <c r="AP30" s="116">
        <f t="shared" si="23"/>
        <v>0</v>
      </c>
      <c r="AR30" s="116">
        <f t="shared" si="24"/>
        <v>0</v>
      </c>
      <c r="AT30" s="116">
        <f t="shared" si="25"/>
        <v>0</v>
      </c>
      <c r="AV30" s="116">
        <f t="shared" si="26"/>
        <v>0</v>
      </c>
    </row>
    <row r="31" spans="1:48" x14ac:dyDescent="0.25">
      <c r="A31" s="132"/>
      <c r="C31" s="941" t="s">
        <v>213</v>
      </c>
      <c r="D31" s="942"/>
      <c r="E31" s="943"/>
      <c r="F31" s="109"/>
      <c r="G31" s="378">
        <f t="shared" si="29"/>
        <v>0</v>
      </c>
      <c r="H31" s="224">
        <f t="shared" si="15"/>
        <v>0</v>
      </c>
      <c r="I31" s="224">
        <f ca="1">IF('Step 4-Reports &amp; Comparisons'!$E$108&lt;&gt;0,F31/'Step 4-Reports &amp; Comparisons'!$E$108,0)</f>
        <v>0</v>
      </c>
      <c r="J31" s="398"/>
      <c r="K31" s="674">
        <f t="shared" si="27"/>
        <v>1</v>
      </c>
      <c r="L31" s="199"/>
      <c r="M31" s="199"/>
      <c r="N31" s="199"/>
      <c r="O31" s="199"/>
      <c r="P31" s="199"/>
      <c r="Q31" s="199"/>
      <c r="R31" s="199"/>
      <c r="S31" s="199"/>
      <c r="T31" s="199"/>
      <c r="U31" s="389"/>
      <c r="V31" s="961" t="str">
        <f t="shared" si="16"/>
        <v>Utilities-Gas/Heat</v>
      </c>
      <c r="W31" s="962"/>
      <c r="X31" s="963"/>
      <c r="AB31" s="111">
        <f t="shared" si="28"/>
        <v>0</v>
      </c>
      <c r="AD31" s="116">
        <f t="shared" si="17"/>
        <v>0</v>
      </c>
      <c r="AF31" s="116">
        <f t="shared" si="18"/>
        <v>0</v>
      </c>
      <c r="AH31" s="116">
        <f t="shared" si="19"/>
        <v>0</v>
      </c>
      <c r="AJ31" s="116">
        <f t="shared" si="20"/>
        <v>0</v>
      </c>
      <c r="AL31" s="116">
        <f t="shared" si="21"/>
        <v>0</v>
      </c>
      <c r="AN31" s="116">
        <f t="shared" si="22"/>
        <v>0</v>
      </c>
      <c r="AP31" s="116">
        <f t="shared" si="23"/>
        <v>0</v>
      </c>
      <c r="AR31" s="116">
        <f t="shared" si="24"/>
        <v>0</v>
      </c>
      <c r="AT31" s="116">
        <f t="shared" si="25"/>
        <v>0</v>
      </c>
      <c r="AV31" s="116">
        <f t="shared" si="26"/>
        <v>0</v>
      </c>
    </row>
    <row r="32" spans="1:48" x14ac:dyDescent="0.25">
      <c r="A32" s="132"/>
      <c r="C32" s="941" t="s">
        <v>341</v>
      </c>
      <c r="D32" s="942"/>
      <c r="E32" s="943"/>
      <c r="F32" s="109"/>
      <c r="G32" s="378">
        <f t="shared" si="29"/>
        <v>0</v>
      </c>
      <c r="H32" s="224">
        <f t="shared" si="15"/>
        <v>0</v>
      </c>
      <c r="I32" s="224">
        <f ca="1">IF('Step 4-Reports &amp; Comparisons'!$E$108&lt;&gt;0,F32/'Step 4-Reports &amp; Comparisons'!$E$108,0)</f>
        <v>0</v>
      </c>
      <c r="J32" s="398"/>
      <c r="K32" s="674">
        <f t="shared" si="27"/>
        <v>1</v>
      </c>
      <c r="L32" s="199"/>
      <c r="M32" s="199"/>
      <c r="N32" s="199"/>
      <c r="O32" s="199"/>
      <c r="P32" s="199"/>
      <c r="Q32" s="199"/>
      <c r="R32" s="199"/>
      <c r="S32" s="199"/>
      <c r="T32" s="199"/>
      <c r="U32" s="389"/>
      <c r="V32" s="961" t="str">
        <f t="shared" si="16"/>
        <v>Utilities-Internet Service</v>
      </c>
      <c r="W32" s="962"/>
      <c r="X32" s="963"/>
      <c r="AB32" s="111">
        <f t="shared" si="28"/>
        <v>0</v>
      </c>
      <c r="AD32" s="116">
        <f t="shared" si="17"/>
        <v>0</v>
      </c>
      <c r="AF32" s="116">
        <f t="shared" si="18"/>
        <v>0</v>
      </c>
      <c r="AH32" s="116">
        <f t="shared" si="19"/>
        <v>0</v>
      </c>
      <c r="AJ32" s="116">
        <f t="shared" si="20"/>
        <v>0</v>
      </c>
      <c r="AL32" s="116">
        <f t="shared" si="21"/>
        <v>0</v>
      </c>
      <c r="AN32" s="116">
        <f t="shared" si="22"/>
        <v>0</v>
      </c>
      <c r="AP32" s="116">
        <f t="shared" si="23"/>
        <v>0</v>
      </c>
      <c r="AR32" s="116">
        <f t="shared" si="24"/>
        <v>0</v>
      </c>
      <c r="AT32" s="116">
        <f t="shared" si="25"/>
        <v>0</v>
      </c>
      <c r="AV32" s="116">
        <f t="shared" si="26"/>
        <v>0</v>
      </c>
    </row>
    <row r="33" spans="1:48" x14ac:dyDescent="0.25">
      <c r="A33" s="132"/>
      <c r="C33" s="941" t="s">
        <v>302</v>
      </c>
      <c r="D33" s="942"/>
      <c r="E33" s="943"/>
      <c r="F33" s="109"/>
      <c r="G33" s="378">
        <f t="shared" si="29"/>
        <v>0</v>
      </c>
      <c r="H33" s="224">
        <f t="shared" si="15"/>
        <v>0</v>
      </c>
      <c r="I33" s="224">
        <f ca="1">IF('Step 4-Reports &amp; Comparisons'!$E$108&lt;&gt;0,F33/'Step 4-Reports &amp; Comparisons'!$E$108,0)</f>
        <v>0</v>
      </c>
      <c r="J33" s="398"/>
      <c r="K33" s="674">
        <f t="shared" si="27"/>
        <v>1</v>
      </c>
      <c r="L33" s="199"/>
      <c r="M33" s="199"/>
      <c r="N33" s="199"/>
      <c r="O33" s="199"/>
      <c r="P33" s="199"/>
      <c r="Q33" s="199"/>
      <c r="R33" s="199"/>
      <c r="S33" s="199"/>
      <c r="T33" s="199"/>
      <c r="U33" s="389"/>
      <c r="V33" s="961" t="str">
        <f t="shared" si="16"/>
        <v>Utilities-Phone</v>
      </c>
      <c r="W33" s="962"/>
      <c r="X33" s="963"/>
      <c r="AB33" s="111">
        <f t="shared" si="28"/>
        <v>0</v>
      </c>
      <c r="AD33" s="116">
        <f t="shared" si="17"/>
        <v>0</v>
      </c>
      <c r="AF33" s="116">
        <f t="shared" si="18"/>
        <v>0</v>
      </c>
      <c r="AH33" s="116">
        <f t="shared" si="19"/>
        <v>0</v>
      </c>
      <c r="AJ33" s="116">
        <f t="shared" si="20"/>
        <v>0</v>
      </c>
      <c r="AL33" s="116">
        <f t="shared" si="21"/>
        <v>0</v>
      </c>
      <c r="AN33" s="116">
        <f t="shared" si="22"/>
        <v>0</v>
      </c>
      <c r="AP33" s="116">
        <f t="shared" si="23"/>
        <v>0</v>
      </c>
      <c r="AR33" s="116">
        <f t="shared" si="24"/>
        <v>0</v>
      </c>
      <c r="AT33" s="116">
        <f t="shared" si="25"/>
        <v>0</v>
      </c>
      <c r="AV33" s="116">
        <f t="shared" si="26"/>
        <v>0</v>
      </c>
    </row>
    <row r="34" spans="1:48" x14ac:dyDescent="0.25">
      <c r="A34" s="132"/>
      <c r="C34" s="941" t="s">
        <v>303</v>
      </c>
      <c r="D34" s="942"/>
      <c r="E34" s="943"/>
      <c r="F34" s="109"/>
      <c r="G34" s="378">
        <f t="shared" si="29"/>
        <v>0</v>
      </c>
      <c r="H34" s="224">
        <f t="shared" si="15"/>
        <v>0</v>
      </c>
      <c r="I34" s="224">
        <f ca="1">IF('Step 4-Reports &amp; Comparisons'!$E$108&lt;&gt;0,F34/'Step 4-Reports &amp; Comparisons'!$E$108,0)</f>
        <v>0</v>
      </c>
      <c r="J34" s="398"/>
      <c r="K34" s="674">
        <f t="shared" si="27"/>
        <v>1</v>
      </c>
      <c r="L34" s="199"/>
      <c r="M34" s="199"/>
      <c r="N34" s="199"/>
      <c r="O34" s="199"/>
      <c r="P34" s="199"/>
      <c r="Q34" s="199"/>
      <c r="R34" s="199"/>
      <c r="S34" s="199"/>
      <c r="T34" s="199"/>
      <c r="U34" s="389"/>
      <c r="V34" s="961" t="str">
        <f t="shared" si="16"/>
        <v>Utilities-Phone (Cell)</v>
      </c>
      <c r="W34" s="962"/>
      <c r="X34" s="963"/>
      <c r="AB34" s="111">
        <f t="shared" si="28"/>
        <v>0</v>
      </c>
      <c r="AD34" s="116">
        <f t="shared" si="17"/>
        <v>0</v>
      </c>
      <c r="AF34" s="116">
        <f t="shared" si="18"/>
        <v>0</v>
      </c>
      <c r="AH34" s="116">
        <f t="shared" si="19"/>
        <v>0</v>
      </c>
      <c r="AJ34" s="116">
        <f t="shared" si="20"/>
        <v>0</v>
      </c>
      <c r="AL34" s="116">
        <f t="shared" si="21"/>
        <v>0</v>
      </c>
      <c r="AN34" s="116">
        <f t="shared" si="22"/>
        <v>0</v>
      </c>
      <c r="AP34" s="116">
        <f t="shared" si="23"/>
        <v>0</v>
      </c>
      <c r="AR34" s="116">
        <f t="shared" si="24"/>
        <v>0</v>
      </c>
      <c r="AT34" s="116">
        <f t="shared" si="25"/>
        <v>0</v>
      </c>
      <c r="AV34" s="116">
        <f t="shared" si="26"/>
        <v>0</v>
      </c>
    </row>
    <row r="35" spans="1:48" x14ac:dyDescent="0.25">
      <c r="A35" s="132"/>
      <c r="C35" s="941" t="s">
        <v>212</v>
      </c>
      <c r="D35" s="942"/>
      <c r="E35" s="943"/>
      <c r="F35" s="109"/>
      <c r="G35" s="378">
        <f t="shared" si="29"/>
        <v>0</v>
      </c>
      <c r="H35" s="224">
        <f t="shared" si="15"/>
        <v>0</v>
      </c>
      <c r="I35" s="224">
        <f ca="1">IF('Step 4-Reports &amp; Comparisons'!$E$108&lt;&gt;0,F35/'Step 4-Reports &amp; Comparisons'!$E$108,0)</f>
        <v>0</v>
      </c>
      <c r="J35" s="398"/>
      <c r="K35" s="674">
        <f t="shared" si="27"/>
        <v>1</v>
      </c>
      <c r="L35" s="199"/>
      <c r="M35" s="199"/>
      <c r="N35" s="199"/>
      <c r="O35" s="199"/>
      <c r="P35" s="199"/>
      <c r="Q35" s="199"/>
      <c r="R35" s="199"/>
      <c r="S35" s="199"/>
      <c r="T35" s="199"/>
      <c r="U35" s="389"/>
      <c r="V35" s="961" t="str">
        <f t="shared" si="16"/>
        <v>Utilities-Other</v>
      </c>
      <c r="W35" s="962"/>
      <c r="X35" s="963"/>
      <c r="AB35" s="111">
        <f t="shared" si="28"/>
        <v>0</v>
      </c>
      <c r="AD35" s="116">
        <f t="shared" si="17"/>
        <v>0</v>
      </c>
      <c r="AF35" s="116">
        <f t="shared" si="18"/>
        <v>0</v>
      </c>
      <c r="AH35" s="116">
        <f t="shared" si="19"/>
        <v>0</v>
      </c>
      <c r="AJ35" s="116">
        <f t="shared" si="20"/>
        <v>0</v>
      </c>
      <c r="AL35" s="116">
        <f t="shared" si="21"/>
        <v>0</v>
      </c>
      <c r="AN35" s="116">
        <f t="shared" si="22"/>
        <v>0</v>
      </c>
      <c r="AP35" s="116">
        <f t="shared" si="23"/>
        <v>0</v>
      </c>
      <c r="AR35" s="116">
        <f t="shared" si="24"/>
        <v>0</v>
      </c>
      <c r="AT35" s="116">
        <f t="shared" si="25"/>
        <v>0</v>
      </c>
      <c r="AV35" s="116">
        <f t="shared" si="26"/>
        <v>0</v>
      </c>
    </row>
    <row r="36" spans="1:48" x14ac:dyDescent="0.25">
      <c r="A36" s="132"/>
      <c r="C36" s="957" t="s">
        <v>274</v>
      </c>
      <c r="D36" s="942"/>
      <c r="E36" s="943"/>
      <c r="F36" s="109"/>
      <c r="G36" s="378">
        <f t="shared" si="29"/>
        <v>0</v>
      </c>
      <c r="H36" s="224">
        <f t="shared" si="15"/>
        <v>0</v>
      </c>
      <c r="I36" s="224">
        <f ca="1">IF('Step 4-Reports &amp; Comparisons'!$E$108&lt;&gt;0,F36/'Step 4-Reports &amp; Comparisons'!$E$108,0)</f>
        <v>0</v>
      </c>
      <c r="J36" s="398"/>
      <c r="K36" s="674">
        <f t="shared" si="27"/>
        <v>1</v>
      </c>
      <c r="L36" s="199"/>
      <c r="M36" s="199"/>
      <c r="N36" s="199"/>
      <c r="O36" s="199"/>
      <c r="P36" s="199"/>
      <c r="Q36" s="199"/>
      <c r="R36" s="199"/>
      <c r="S36" s="199"/>
      <c r="T36" s="199"/>
      <c r="U36" s="389"/>
      <c r="V36" s="961" t="str">
        <f t="shared" si="16"/>
        <v xml:space="preserve">Other  </v>
      </c>
      <c r="W36" s="962"/>
      <c r="X36" s="963"/>
      <c r="AB36" s="111">
        <f t="shared" si="28"/>
        <v>0</v>
      </c>
      <c r="AD36" s="116">
        <f t="shared" si="17"/>
        <v>0</v>
      </c>
      <c r="AF36" s="116">
        <f t="shared" si="18"/>
        <v>0</v>
      </c>
      <c r="AH36" s="116">
        <f t="shared" si="19"/>
        <v>0</v>
      </c>
      <c r="AJ36" s="116">
        <f t="shared" si="20"/>
        <v>0</v>
      </c>
      <c r="AL36" s="116">
        <f t="shared" si="21"/>
        <v>0</v>
      </c>
      <c r="AN36" s="116">
        <f t="shared" si="22"/>
        <v>0</v>
      </c>
      <c r="AP36" s="116">
        <f t="shared" si="23"/>
        <v>0</v>
      </c>
      <c r="AR36" s="116">
        <f t="shared" si="24"/>
        <v>0</v>
      </c>
      <c r="AT36" s="116">
        <f t="shared" si="25"/>
        <v>0</v>
      </c>
      <c r="AV36" s="116">
        <f t="shared" si="26"/>
        <v>0</v>
      </c>
    </row>
    <row r="37" spans="1:48" x14ac:dyDescent="0.25">
      <c r="A37" s="132"/>
      <c r="C37" s="957" t="s">
        <v>274</v>
      </c>
      <c r="D37" s="942"/>
      <c r="E37" s="943"/>
      <c r="F37" s="109"/>
      <c r="G37" s="378">
        <f t="shared" si="29"/>
        <v>0</v>
      </c>
      <c r="H37" s="224">
        <f t="shared" si="15"/>
        <v>0</v>
      </c>
      <c r="I37" s="224">
        <f ca="1">IF('Step 4-Reports &amp; Comparisons'!$E$108&lt;&gt;0,F37/'Step 4-Reports &amp; Comparisons'!$E$108,0)</f>
        <v>0</v>
      </c>
      <c r="J37" s="398"/>
      <c r="K37" s="674">
        <f t="shared" si="27"/>
        <v>1</v>
      </c>
      <c r="L37" s="199"/>
      <c r="M37" s="199"/>
      <c r="N37" s="199"/>
      <c r="O37" s="199"/>
      <c r="P37" s="199"/>
      <c r="Q37" s="199"/>
      <c r="R37" s="199"/>
      <c r="S37" s="199"/>
      <c r="T37" s="199"/>
      <c r="U37" s="389"/>
      <c r="V37" s="961" t="str">
        <f t="shared" si="16"/>
        <v xml:space="preserve">Other  </v>
      </c>
      <c r="W37" s="962"/>
      <c r="X37" s="963"/>
      <c r="AB37" s="111">
        <f t="shared" si="28"/>
        <v>0</v>
      </c>
      <c r="AD37" s="116">
        <f t="shared" si="17"/>
        <v>0</v>
      </c>
      <c r="AF37" s="116">
        <f t="shared" si="18"/>
        <v>0</v>
      </c>
      <c r="AH37" s="116">
        <f t="shared" si="19"/>
        <v>0</v>
      </c>
      <c r="AJ37" s="116">
        <f t="shared" si="20"/>
        <v>0</v>
      </c>
      <c r="AL37" s="116">
        <f t="shared" si="21"/>
        <v>0</v>
      </c>
      <c r="AN37" s="116">
        <f t="shared" si="22"/>
        <v>0</v>
      </c>
      <c r="AP37" s="116">
        <f t="shared" si="23"/>
        <v>0</v>
      </c>
      <c r="AR37" s="116">
        <f t="shared" si="24"/>
        <v>0</v>
      </c>
      <c r="AT37" s="116">
        <f t="shared" si="25"/>
        <v>0</v>
      </c>
      <c r="AV37" s="116">
        <f t="shared" si="26"/>
        <v>0</v>
      </c>
    </row>
    <row r="38" spans="1:48" x14ac:dyDescent="0.25">
      <c r="A38" s="132"/>
      <c r="C38" s="957" t="s">
        <v>274</v>
      </c>
      <c r="D38" s="942"/>
      <c r="E38" s="943"/>
      <c r="F38" s="233"/>
      <c r="G38" s="379">
        <f t="shared" si="29"/>
        <v>0</v>
      </c>
      <c r="H38" s="234">
        <f t="shared" si="15"/>
        <v>0</v>
      </c>
      <c r="I38" s="234">
        <f ca="1">IF('Step 4-Reports &amp; Comparisons'!$E$108&lt;&gt;0,F38/'Step 4-Reports &amp; Comparisons'!$E$108,0)</f>
        <v>0</v>
      </c>
      <c r="J38" s="398"/>
      <c r="K38" s="674">
        <f t="shared" si="27"/>
        <v>1</v>
      </c>
      <c r="L38" s="390"/>
      <c r="M38" s="390"/>
      <c r="N38" s="390"/>
      <c r="O38" s="390"/>
      <c r="P38" s="390"/>
      <c r="Q38" s="390"/>
      <c r="R38" s="390"/>
      <c r="S38" s="390"/>
      <c r="T38" s="390"/>
      <c r="U38" s="391"/>
      <c r="V38" s="961" t="str">
        <f t="shared" si="16"/>
        <v xml:space="preserve">Other  </v>
      </c>
      <c r="W38" s="962"/>
      <c r="X38" s="963"/>
      <c r="AB38" s="235">
        <f t="shared" si="28"/>
        <v>0</v>
      </c>
      <c r="AD38" s="236">
        <f t="shared" si="17"/>
        <v>0</v>
      </c>
      <c r="AF38" s="236">
        <f t="shared" si="18"/>
        <v>0</v>
      </c>
      <c r="AH38" s="236">
        <f t="shared" si="19"/>
        <v>0</v>
      </c>
      <c r="AJ38" s="236">
        <f t="shared" si="20"/>
        <v>0</v>
      </c>
      <c r="AL38" s="236">
        <f t="shared" si="21"/>
        <v>0</v>
      </c>
      <c r="AN38" s="236">
        <f t="shared" si="22"/>
        <v>0</v>
      </c>
      <c r="AP38" s="236">
        <f t="shared" si="23"/>
        <v>0</v>
      </c>
      <c r="AR38" s="236">
        <f t="shared" si="24"/>
        <v>0</v>
      </c>
      <c r="AT38" s="236">
        <f t="shared" si="25"/>
        <v>0</v>
      </c>
      <c r="AV38" s="236">
        <f t="shared" si="26"/>
        <v>0</v>
      </c>
    </row>
    <row r="39" spans="1:48" ht="16.2" thickBot="1" x14ac:dyDescent="0.35">
      <c r="A39" s="132"/>
      <c r="C39" s="664"/>
      <c r="D39"/>
      <c r="E39" s="473" t="s">
        <v>574</v>
      </c>
      <c r="F39" s="667">
        <f>F23</f>
        <v>0</v>
      </c>
      <c r="G39" s="668">
        <f>G23</f>
        <v>0</v>
      </c>
      <c r="H39" s="669">
        <f>H23</f>
        <v>0</v>
      </c>
      <c r="I39" s="670">
        <f ca="1">I23</f>
        <v>0</v>
      </c>
      <c r="J39" s="398"/>
      <c r="K39" s="671"/>
      <c r="L39" s="722"/>
      <c r="M39" s="722"/>
      <c r="N39" s="722"/>
      <c r="O39" s="722"/>
      <c r="P39" s="722"/>
      <c r="Q39" s="722"/>
      <c r="R39" s="722"/>
      <c r="S39" s="722"/>
      <c r="T39" s="722"/>
      <c r="U39" s="722"/>
      <c r="V39" s="664"/>
      <c r="W39"/>
      <c r="X39" s="665"/>
      <c r="AB39" s="672"/>
      <c r="AD39" s="721"/>
      <c r="AF39" s="721"/>
      <c r="AH39" s="721"/>
      <c r="AJ39" s="721"/>
      <c r="AL39" s="721"/>
      <c r="AN39" s="721"/>
      <c r="AP39" s="721"/>
      <c r="AR39" s="721"/>
      <c r="AT39" s="721"/>
      <c r="AV39" s="659"/>
    </row>
    <row r="40" spans="1:48" ht="16.2" thickTop="1" x14ac:dyDescent="0.3">
      <c r="A40" s="241"/>
      <c r="C40" s="392" t="s">
        <v>331</v>
      </c>
      <c r="D40" s="393"/>
      <c r="E40" s="237"/>
      <c r="F40" s="666">
        <f>SUM(F41:F48)</f>
        <v>0</v>
      </c>
      <c r="G40" s="661">
        <f>SUM(G41:G48)</f>
        <v>0</v>
      </c>
      <c r="H40" s="662">
        <f t="shared" ref="H40:H48" si="30">F40/$F$152</f>
        <v>0</v>
      </c>
      <c r="I40" s="662">
        <f ca="1">IF('Step 4-Reports &amp; Comparisons'!$E$108&lt;&gt;0,F40/'Step 4-Reports &amp; Comparisons'!$E$108,0)</f>
        <v>0</v>
      </c>
      <c r="J40" s="397"/>
      <c r="K40" s="679" t="str">
        <f>C40</f>
        <v>Consultant Fees</v>
      </c>
      <c r="L40" s="237"/>
      <c r="M40" s="237"/>
      <c r="N40" s="237"/>
      <c r="O40" s="237"/>
      <c r="P40" s="237"/>
      <c r="Q40" s="237"/>
      <c r="R40" s="237"/>
      <c r="S40" s="237"/>
      <c r="T40" s="237"/>
      <c r="U40" s="237"/>
      <c r="V40" s="967" t="str">
        <f t="shared" ref="V40:V48" si="31">C40</f>
        <v>Consultant Fees</v>
      </c>
      <c r="W40" s="968"/>
      <c r="X40" s="969"/>
      <c r="AB40" s="238"/>
      <c r="AD40" s="239">
        <f t="shared" ref="AD40:AD48" si="32">L40*$F40</f>
        <v>0</v>
      </c>
      <c r="AF40" s="239">
        <f t="shared" ref="AF40:AF48" si="33">M40*$F40</f>
        <v>0</v>
      </c>
      <c r="AH40" s="239">
        <f t="shared" ref="AH40:AH48" si="34">N40*$F40</f>
        <v>0</v>
      </c>
      <c r="AJ40" s="239">
        <f t="shared" ref="AJ40:AJ48" si="35">O40*$F40</f>
        <v>0</v>
      </c>
      <c r="AL40" s="239">
        <f t="shared" ref="AL40:AL48" si="36">P40*$F40</f>
        <v>0</v>
      </c>
      <c r="AN40" s="239">
        <f t="shared" ref="AN40:AN48" si="37">Q40*$F40</f>
        <v>0</v>
      </c>
      <c r="AP40" s="239">
        <f t="shared" ref="AP40:AP48" si="38">R40*$F40</f>
        <v>0</v>
      </c>
      <c r="AR40" s="239">
        <f t="shared" ref="AR40:AR48" si="39">S40*$F40</f>
        <v>0</v>
      </c>
      <c r="AT40" s="239">
        <f t="shared" ref="AT40:AT48" si="40">T40*$F40</f>
        <v>0</v>
      </c>
      <c r="AV40" s="239">
        <f t="shared" ref="AV40:AV48" si="41">U40*$F40</f>
        <v>0</v>
      </c>
    </row>
    <row r="41" spans="1:48" x14ac:dyDescent="0.25">
      <c r="A41" s="132"/>
      <c r="C41" s="941" t="s">
        <v>203</v>
      </c>
      <c r="D41" s="942"/>
      <c r="E41" s="943"/>
      <c r="F41" s="229"/>
      <c r="G41" s="377">
        <f>F41/12</f>
        <v>0</v>
      </c>
      <c r="H41" s="230">
        <f t="shared" si="30"/>
        <v>0</v>
      </c>
      <c r="I41" s="230">
        <f ca="1">IF('Step 4-Reports &amp; Comparisons'!$E$108&lt;&gt;0,F41/'Step 4-Reports &amp; Comparisons'!$E$108,0)</f>
        <v>0</v>
      </c>
      <c r="J41" s="398"/>
      <c r="K41" s="674">
        <f t="shared" ref="K41:K48" si="42">IF(L41+M41+N41+O41+P41+Q41+R41+S41+T41+U41&gt;1,"Error, &gt;100%",1-L41-M41-N41-O41-P41-Q41-R41-S41-T41-U41)</f>
        <v>1</v>
      </c>
      <c r="L41" s="387"/>
      <c r="M41" s="387"/>
      <c r="N41" s="387"/>
      <c r="O41" s="387"/>
      <c r="P41" s="387"/>
      <c r="Q41" s="387"/>
      <c r="R41" s="387"/>
      <c r="S41" s="387"/>
      <c r="T41" s="387"/>
      <c r="U41" s="388"/>
      <c r="V41" s="961" t="str">
        <f t="shared" si="31"/>
        <v>Accountant &amp; Auditor Fees</v>
      </c>
      <c r="W41" s="962"/>
      <c r="X41" s="963"/>
      <c r="AB41" s="231">
        <f t="shared" ref="AB41:AB48" si="43">K41*F41</f>
        <v>0</v>
      </c>
      <c r="AD41" s="232">
        <f t="shared" si="32"/>
        <v>0</v>
      </c>
      <c r="AF41" s="232">
        <f t="shared" si="33"/>
        <v>0</v>
      </c>
      <c r="AH41" s="232">
        <f t="shared" si="34"/>
        <v>0</v>
      </c>
      <c r="AJ41" s="232">
        <f t="shared" si="35"/>
        <v>0</v>
      </c>
      <c r="AL41" s="232">
        <f t="shared" si="36"/>
        <v>0</v>
      </c>
      <c r="AN41" s="232">
        <f t="shared" si="37"/>
        <v>0</v>
      </c>
      <c r="AP41" s="232">
        <f t="shared" si="38"/>
        <v>0</v>
      </c>
      <c r="AR41" s="232">
        <f t="shared" si="39"/>
        <v>0</v>
      </c>
      <c r="AT41" s="232">
        <f t="shared" si="40"/>
        <v>0</v>
      </c>
      <c r="AV41" s="232">
        <f t="shared" si="41"/>
        <v>0</v>
      </c>
    </row>
    <row r="42" spans="1:48" x14ac:dyDescent="0.25">
      <c r="A42" s="132"/>
      <c r="C42" s="941" t="s">
        <v>234</v>
      </c>
      <c r="D42" s="942"/>
      <c r="E42" s="943"/>
      <c r="F42" s="109"/>
      <c r="G42" s="378">
        <f t="shared" ref="G42:G48" si="44">F42/12</f>
        <v>0</v>
      </c>
      <c r="H42" s="224">
        <f t="shared" si="30"/>
        <v>0</v>
      </c>
      <c r="I42" s="224">
        <f ca="1">IF('Step 4-Reports &amp; Comparisons'!$E$108&lt;&gt;0,F42/'Step 4-Reports &amp; Comparisons'!$E$108,0)</f>
        <v>0</v>
      </c>
      <c r="J42" s="398"/>
      <c r="K42" s="674">
        <f t="shared" si="42"/>
        <v>1</v>
      </c>
      <c r="L42" s="199"/>
      <c r="M42" s="199"/>
      <c r="N42" s="199"/>
      <c r="O42" s="199"/>
      <c r="P42" s="199"/>
      <c r="Q42" s="199"/>
      <c r="R42" s="199"/>
      <c r="S42" s="199"/>
      <c r="T42" s="199"/>
      <c r="U42" s="389"/>
      <c r="V42" s="961" t="str">
        <f t="shared" si="31"/>
        <v>Business Coach</v>
      </c>
      <c r="W42" s="962"/>
      <c r="X42" s="963"/>
      <c r="AB42" s="111">
        <f t="shared" si="43"/>
        <v>0</v>
      </c>
      <c r="AD42" s="116">
        <f t="shared" si="32"/>
        <v>0</v>
      </c>
      <c r="AF42" s="116">
        <f t="shared" si="33"/>
        <v>0</v>
      </c>
      <c r="AH42" s="116">
        <f t="shared" si="34"/>
        <v>0</v>
      </c>
      <c r="AJ42" s="116">
        <f t="shared" si="35"/>
        <v>0</v>
      </c>
      <c r="AL42" s="116">
        <f t="shared" si="36"/>
        <v>0</v>
      </c>
      <c r="AN42" s="116">
        <f t="shared" si="37"/>
        <v>0</v>
      </c>
      <c r="AP42" s="116">
        <f t="shared" si="38"/>
        <v>0</v>
      </c>
      <c r="AR42" s="116">
        <f t="shared" si="39"/>
        <v>0</v>
      </c>
      <c r="AT42" s="116">
        <f t="shared" si="40"/>
        <v>0</v>
      </c>
      <c r="AV42" s="116">
        <f t="shared" si="41"/>
        <v>0</v>
      </c>
    </row>
    <row r="43" spans="1:48" x14ac:dyDescent="0.25">
      <c r="A43" s="132"/>
      <c r="C43" s="941" t="s">
        <v>204</v>
      </c>
      <c r="D43" s="942"/>
      <c r="E43" s="943"/>
      <c r="F43" s="109"/>
      <c r="G43" s="378">
        <f t="shared" si="44"/>
        <v>0</v>
      </c>
      <c r="H43" s="224">
        <f t="shared" si="30"/>
        <v>0</v>
      </c>
      <c r="I43" s="224">
        <f ca="1">IF('Step 4-Reports &amp; Comparisons'!$E$108&lt;&gt;0,F43/'Step 4-Reports &amp; Comparisons'!$E$108,0)</f>
        <v>0</v>
      </c>
      <c r="J43" s="398"/>
      <c r="K43" s="674">
        <f t="shared" si="42"/>
        <v>1</v>
      </c>
      <c r="L43" s="199"/>
      <c r="M43" s="199"/>
      <c r="N43" s="199"/>
      <c r="O43" s="199"/>
      <c r="P43" s="199"/>
      <c r="Q43" s="199"/>
      <c r="R43" s="199"/>
      <c r="S43" s="199"/>
      <c r="T43" s="199"/>
      <c r="U43" s="389"/>
      <c r="V43" s="961" t="str">
        <f t="shared" si="31"/>
        <v>Legal Fees</v>
      </c>
      <c r="W43" s="962"/>
      <c r="X43" s="963"/>
      <c r="AB43" s="111">
        <f t="shared" si="43"/>
        <v>0</v>
      </c>
      <c r="AD43" s="116">
        <f t="shared" si="32"/>
        <v>0</v>
      </c>
      <c r="AF43" s="116">
        <f t="shared" si="33"/>
        <v>0</v>
      </c>
      <c r="AH43" s="116">
        <f t="shared" si="34"/>
        <v>0</v>
      </c>
      <c r="AJ43" s="116">
        <f t="shared" si="35"/>
        <v>0</v>
      </c>
      <c r="AL43" s="116">
        <f t="shared" si="36"/>
        <v>0</v>
      </c>
      <c r="AN43" s="116">
        <f t="shared" si="37"/>
        <v>0</v>
      </c>
      <c r="AP43" s="116">
        <f t="shared" si="38"/>
        <v>0</v>
      </c>
      <c r="AR43" s="116">
        <f t="shared" si="39"/>
        <v>0</v>
      </c>
      <c r="AT43" s="116">
        <f t="shared" si="40"/>
        <v>0</v>
      </c>
      <c r="AV43" s="116">
        <f t="shared" si="41"/>
        <v>0</v>
      </c>
    </row>
    <row r="44" spans="1:48" x14ac:dyDescent="0.25">
      <c r="A44" s="132"/>
      <c r="C44" s="941" t="s">
        <v>339</v>
      </c>
      <c r="D44" s="942"/>
      <c r="E44" s="943"/>
      <c r="F44" s="109"/>
      <c r="G44" s="378">
        <f t="shared" si="44"/>
        <v>0</v>
      </c>
      <c r="H44" s="224">
        <f t="shared" si="30"/>
        <v>0</v>
      </c>
      <c r="I44" s="224">
        <f ca="1">IF('Step 4-Reports &amp; Comparisons'!$E$108&lt;&gt;0,F44/'Step 4-Reports &amp; Comparisons'!$E$108,0)</f>
        <v>0</v>
      </c>
      <c r="J44" s="398"/>
      <c r="K44" s="674">
        <f t="shared" si="42"/>
        <v>1</v>
      </c>
      <c r="L44" s="199"/>
      <c r="M44" s="199"/>
      <c r="N44" s="199"/>
      <c r="O44" s="199"/>
      <c r="P44" s="199"/>
      <c r="Q44" s="199"/>
      <c r="R44" s="199"/>
      <c r="S44" s="199"/>
      <c r="T44" s="199"/>
      <c r="U44" s="389"/>
      <c r="V44" s="961" t="str">
        <f t="shared" si="31"/>
        <v>Tax Preparation</v>
      </c>
      <c r="W44" s="962"/>
      <c r="X44" s="963"/>
      <c r="AB44" s="111">
        <f t="shared" si="43"/>
        <v>0</v>
      </c>
      <c r="AD44" s="116">
        <f t="shared" si="32"/>
        <v>0</v>
      </c>
      <c r="AF44" s="116">
        <f t="shared" si="33"/>
        <v>0</v>
      </c>
      <c r="AH44" s="116">
        <f t="shared" si="34"/>
        <v>0</v>
      </c>
      <c r="AJ44" s="116">
        <f t="shared" si="35"/>
        <v>0</v>
      </c>
      <c r="AL44" s="116">
        <f t="shared" si="36"/>
        <v>0</v>
      </c>
      <c r="AN44" s="116">
        <f t="shared" si="37"/>
        <v>0</v>
      </c>
      <c r="AP44" s="116">
        <f t="shared" si="38"/>
        <v>0</v>
      </c>
      <c r="AR44" s="116">
        <f t="shared" si="39"/>
        <v>0</v>
      </c>
      <c r="AT44" s="116">
        <f t="shared" si="40"/>
        <v>0</v>
      </c>
      <c r="AV44" s="116">
        <f t="shared" si="41"/>
        <v>0</v>
      </c>
    </row>
    <row r="45" spans="1:48" x14ac:dyDescent="0.25">
      <c r="A45" s="132"/>
      <c r="C45" s="941" t="s">
        <v>340</v>
      </c>
      <c r="D45" s="942"/>
      <c r="E45" s="943"/>
      <c r="F45" s="109"/>
      <c r="G45" s="378">
        <f t="shared" si="44"/>
        <v>0</v>
      </c>
      <c r="H45" s="224">
        <f t="shared" si="30"/>
        <v>0</v>
      </c>
      <c r="I45" s="224">
        <f ca="1">IF('Step 4-Reports &amp; Comparisons'!$E$108&lt;&gt;0,F45/'Step 4-Reports &amp; Comparisons'!$E$108,0)</f>
        <v>0</v>
      </c>
      <c r="J45" s="398"/>
      <c r="K45" s="674">
        <f t="shared" si="42"/>
        <v>1</v>
      </c>
      <c r="L45" s="199"/>
      <c r="M45" s="199"/>
      <c r="N45" s="199"/>
      <c r="O45" s="199"/>
      <c r="P45" s="199"/>
      <c r="Q45" s="199"/>
      <c r="R45" s="199"/>
      <c r="S45" s="199"/>
      <c r="T45" s="199"/>
      <c r="U45" s="389"/>
      <c r="V45" s="961" t="str">
        <f t="shared" si="31"/>
        <v>Other Consultants</v>
      </c>
      <c r="W45" s="962"/>
      <c r="X45" s="963"/>
      <c r="AB45" s="111">
        <f t="shared" si="43"/>
        <v>0</v>
      </c>
      <c r="AD45" s="116">
        <f t="shared" si="32"/>
        <v>0</v>
      </c>
      <c r="AF45" s="116">
        <f t="shared" si="33"/>
        <v>0</v>
      </c>
      <c r="AH45" s="116">
        <f t="shared" si="34"/>
        <v>0</v>
      </c>
      <c r="AJ45" s="116">
        <f t="shared" si="35"/>
        <v>0</v>
      </c>
      <c r="AL45" s="116">
        <f t="shared" si="36"/>
        <v>0</v>
      </c>
      <c r="AN45" s="116">
        <f t="shared" si="37"/>
        <v>0</v>
      </c>
      <c r="AP45" s="116">
        <f t="shared" si="38"/>
        <v>0</v>
      </c>
      <c r="AR45" s="116">
        <f t="shared" si="39"/>
        <v>0</v>
      </c>
      <c r="AT45" s="116">
        <f t="shared" si="40"/>
        <v>0</v>
      </c>
      <c r="AV45" s="116">
        <f t="shared" si="41"/>
        <v>0</v>
      </c>
    </row>
    <row r="46" spans="1:48" x14ac:dyDescent="0.25">
      <c r="A46" s="132"/>
      <c r="C46" s="957" t="s">
        <v>274</v>
      </c>
      <c r="D46" s="942"/>
      <c r="E46" s="943"/>
      <c r="F46" s="109"/>
      <c r="G46" s="378">
        <f t="shared" si="44"/>
        <v>0</v>
      </c>
      <c r="H46" s="224">
        <f t="shared" si="30"/>
        <v>0</v>
      </c>
      <c r="I46" s="224">
        <f ca="1">IF('Step 4-Reports &amp; Comparisons'!$E$108&lt;&gt;0,F46/'Step 4-Reports &amp; Comparisons'!$E$108,0)</f>
        <v>0</v>
      </c>
      <c r="J46" s="398"/>
      <c r="K46" s="674">
        <f t="shared" si="42"/>
        <v>1</v>
      </c>
      <c r="L46" s="199"/>
      <c r="M46" s="199"/>
      <c r="N46" s="199"/>
      <c r="O46" s="199"/>
      <c r="P46" s="199"/>
      <c r="Q46" s="199"/>
      <c r="R46" s="199"/>
      <c r="S46" s="199"/>
      <c r="T46" s="199"/>
      <c r="U46" s="389"/>
      <c r="V46" s="961" t="str">
        <f t="shared" si="31"/>
        <v xml:space="preserve">Other  </v>
      </c>
      <c r="W46" s="962"/>
      <c r="X46" s="963"/>
      <c r="AB46" s="111">
        <f t="shared" si="43"/>
        <v>0</v>
      </c>
      <c r="AD46" s="116">
        <f t="shared" si="32"/>
        <v>0</v>
      </c>
      <c r="AF46" s="116">
        <f t="shared" si="33"/>
        <v>0</v>
      </c>
      <c r="AH46" s="116">
        <f t="shared" si="34"/>
        <v>0</v>
      </c>
      <c r="AJ46" s="116">
        <f t="shared" si="35"/>
        <v>0</v>
      </c>
      <c r="AL46" s="116">
        <f t="shared" si="36"/>
        <v>0</v>
      </c>
      <c r="AN46" s="116">
        <f t="shared" si="37"/>
        <v>0</v>
      </c>
      <c r="AP46" s="116">
        <f t="shared" si="38"/>
        <v>0</v>
      </c>
      <c r="AR46" s="116">
        <f t="shared" si="39"/>
        <v>0</v>
      </c>
      <c r="AT46" s="116">
        <f t="shared" si="40"/>
        <v>0</v>
      </c>
      <c r="AV46" s="116">
        <f t="shared" si="41"/>
        <v>0</v>
      </c>
    </row>
    <row r="47" spans="1:48" x14ac:dyDescent="0.25">
      <c r="A47" s="132"/>
      <c r="C47" s="957" t="s">
        <v>274</v>
      </c>
      <c r="D47" s="942"/>
      <c r="E47" s="943"/>
      <c r="F47" s="109"/>
      <c r="G47" s="378">
        <f t="shared" si="44"/>
        <v>0</v>
      </c>
      <c r="H47" s="224">
        <f t="shared" si="30"/>
        <v>0</v>
      </c>
      <c r="I47" s="224">
        <f ca="1">IF('Step 4-Reports &amp; Comparisons'!$E$108&lt;&gt;0,F47/'Step 4-Reports &amp; Comparisons'!$E$108,0)</f>
        <v>0</v>
      </c>
      <c r="J47" s="398"/>
      <c r="K47" s="674">
        <f t="shared" si="42"/>
        <v>1</v>
      </c>
      <c r="L47" s="199"/>
      <c r="M47" s="199"/>
      <c r="N47" s="199"/>
      <c r="O47" s="199"/>
      <c r="P47" s="199"/>
      <c r="Q47" s="199"/>
      <c r="R47" s="199"/>
      <c r="S47" s="199"/>
      <c r="T47" s="199"/>
      <c r="U47" s="389"/>
      <c r="V47" s="961" t="str">
        <f t="shared" si="31"/>
        <v xml:space="preserve">Other  </v>
      </c>
      <c r="W47" s="962"/>
      <c r="X47" s="963"/>
      <c r="AB47" s="111">
        <f t="shared" si="43"/>
        <v>0</v>
      </c>
      <c r="AD47" s="116">
        <f t="shared" si="32"/>
        <v>0</v>
      </c>
      <c r="AF47" s="116">
        <f t="shared" si="33"/>
        <v>0</v>
      </c>
      <c r="AH47" s="116">
        <f t="shared" si="34"/>
        <v>0</v>
      </c>
      <c r="AJ47" s="116">
        <f t="shared" si="35"/>
        <v>0</v>
      </c>
      <c r="AL47" s="116">
        <f t="shared" si="36"/>
        <v>0</v>
      </c>
      <c r="AN47" s="116">
        <f t="shared" si="37"/>
        <v>0</v>
      </c>
      <c r="AP47" s="116">
        <f t="shared" si="38"/>
        <v>0</v>
      </c>
      <c r="AR47" s="116">
        <f t="shared" si="39"/>
        <v>0</v>
      </c>
      <c r="AT47" s="116">
        <f t="shared" si="40"/>
        <v>0</v>
      </c>
      <c r="AV47" s="116">
        <f t="shared" si="41"/>
        <v>0</v>
      </c>
    </row>
    <row r="48" spans="1:48" x14ac:dyDescent="0.25">
      <c r="A48" s="132"/>
      <c r="C48" s="957" t="s">
        <v>274</v>
      </c>
      <c r="D48" s="942"/>
      <c r="E48" s="943"/>
      <c r="F48" s="233"/>
      <c r="G48" s="379">
        <f t="shared" si="44"/>
        <v>0</v>
      </c>
      <c r="H48" s="234">
        <f t="shared" si="30"/>
        <v>0</v>
      </c>
      <c r="I48" s="234">
        <f ca="1">IF('Step 4-Reports &amp; Comparisons'!$E$108&lt;&gt;0,F48/'Step 4-Reports &amp; Comparisons'!$E$108,0)</f>
        <v>0</v>
      </c>
      <c r="J48" s="398"/>
      <c r="K48" s="674">
        <f t="shared" si="42"/>
        <v>1</v>
      </c>
      <c r="L48" s="390"/>
      <c r="M48" s="390"/>
      <c r="N48" s="390"/>
      <c r="O48" s="390"/>
      <c r="P48" s="390"/>
      <c r="Q48" s="390"/>
      <c r="R48" s="390"/>
      <c r="S48" s="390"/>
      <c r="T48" s="390"/>
      <c r="U48" s="391"/>
      <c r="V48" s="961" t="str">
        <f t="shared" si="31"/>
        <v xml:space="preserve">Other  </v>
      </c>
      <c r="W48" s="962"/>
      <c r="X48" s="963"/>
      <c r="AB48" s="235">
        <f t="shared" si="43"/>
        <v>0</v>
      </c>
      <c r="AD48" s="236">
        <f t="shared" si="32"/>
        <v>0</v>
      </c>
      <c r="AF48" s="236">
        <f t="shared" si="33"/>
        <v>0</v>
      </c>
      <c r="AH48" s="236">
        <f t="shared" si="34"/>
        <v>0</v>
      </c>
      <c r="AJ48" s="236">
        <f t="shared" si="35"/>
        <v>0</v>
      </c>
      <c r="AL48" s="236">
        <f t="shared" si="36"/>
        <v>0</v>
      </c>
      <c r="AN48" s="236">
        <f t="shared" si="37"/>
        <v>0</v>
      </c>
      <c r="AP48" s="236">
        <f t="shared" si="38"/>
        <v>0</v>
      </c>
      <c r="AR48" s="236">
        <f t="shared" si="39"/>
        <v>0</v>
      </c>
      <c r="AT48" s="236">
        <f t="shared" si="40"/>
        <v>0</v>
      </c>
      <c r="AV48" s="236">
        <f t="shared" si="41"/>
        <v>0</v>
      </c>
    </row>
    <row r="49" spans="1:48" ht="16.2" thickBot="1" x14ac:dyDescent="0.35">
      <c r="A49" s="132"/>
      <c r="C49" s="664"/>
      <c r="D49"/>
      <c r="E49" s="473" t="s">
        <v>574</v>
      </c>
      <c r="F49" s="667">
        <f>F40</f>
        <v>0</v>
      </c>
      <c r="G49" s="668">
        <f>G40</f>
        <v>0</v>
      </c>
      <c r="H49" s="669">
        <f>H40</f>
        <v>0</v>
      </c>
      <c r="I49" s="670">
        <f ca="1">I40</f>
        <v>0</v>
      </c>
      <c r="J49" s="398"/>
      <c r="K49" s="671"/>
      <c r="L49" s="722"/>
      <c r="M49" s="722"/>
      <c r="N49" s="722"/>
      <c r="O49" s="722"/>
      <c r="P49" s="722"/>
      <c r="Q49" s="722"/>
      <c r="R49" s="722"/>
      <c r="S49" s="722"/>
      <c r="T49" s="722"/>
      <c r="U49" s="722"/>
      <c r="V49" s="664"/>
      <c r="W49"/>
      <c r="X49" s="665"/>
      <c r="AB49" s="672"/>
      <c r="AD49" s="721"/>
      <c r="AF49" s="721"/>
      <c r="AH49" s="721"/>
      <c r="AJ49" s="721"/>
      <c r="AL49" s="721"/>
      <c r="AN49" s="721"/>
      <c r="AP49" s="721"/>
      <c r="AR49" s="721"/>
      <c r="AT49" s="721"/>
      <c r="AV49" s="659"/>
    </row>
    <row r="50" spans="1:48" ht="16.2" thickTop="1" x14ac:dyDescent="0.3">
      <c r="A50" s="241"/>
      <c r="C50" s="392" t="s">
        <v>366</v>
      </c>
      <c r="D50" s="393"/>
      <c r="E50" s="237"/>
      <c r="F50" s="666">
        <f>SUM(F51:F61)</f>
        <v>0</v>
      </c>
      <c r="G50" s="661">
        <f>SUM(G51:G61)</f>
        <v>0</v>
      </c>
      <c r="H50" s="662">
        <f t="shared" ref="H50:H61" si="45">F50/$F$152</f>
        <v>0</v>
      </c>
      <c r="I50" s="662">
        <f ca="1">IF('Step 4-Reports &amp; Comparisons'!$E$108&lt;&gt;0,F50/'Step 4-Reports &amp; Comparisons'!$E$108,0)</f>
        <v>0</v>
      </c>
      <c r="J50" s="397"/>
      <c r="K50" s="679" t="str">
        <f>C50</f>
        <v>Employee &amp; Training Expenses</v>
      </c>
      <c r="L50" s="237"/>
      <c r="M50" s="237"/>
      <c r="N50" s="237"/>
      <c r="O50" s="237"/>
      <c r="P50" s="237"/>
      <c r="Q50" s="237"/>
      <c r="R50" s="237"/>
      <c r="S50" s="237"/>
      <c r="T50" s="237"/>
      <c r="U50" s="237"/>
      <c r="V50" s="967" t="str">
        <f t="shared" ref="V50:V61" si="46">C50</f>
        <v>Employee &amp; Training Expenses</v>
      </c>
      <c r="W50" s="968"/>
      <c r="X50" s="969"/>
      <c r="AB50" s="238"/>
      <c r="AD50" s="239">
        <f t="shared" ref="AD50:AD61" si="47">L50*$F50</f>
        <v>0</v>
      </c>
      <c r="AF50" s="239">
        <f t="shared" ref="AF50:AF61" si="48">M50*$F50</f>
        <v>0</v>
      </c>
      <c r="AH50" s="239">
        <f t="shared" ref="AH50:AH61" si="49">N50*$F50</f>
        <v>0</v>
      </c>
      <c r="AJ50" s="239">
        <f t="shared" ref="AJ50:AJ61" si="50">O50*$F50</f>
        <v>0</v>
      </c>
      <c r="AL50" s="239">
        <f t="shared" ref="AL50:AL61" si="51">P50*$F50</f>
        <v>0</v>
      </c>
      <c r="AN50" s="239">
        <f t="shared" ref="AN50:AN61" si="52">Q50*$F50</f>
        <v>0</v>
      </c>
      <c r="AP50" s="239">
        <f t="shared" ref="AP50:AP61" si="53">R50*$F50</f>
        <v>0</v>
      </c>
      <c r="AR50" s="239">
        <f t="shared" ref="AR50:AR61" si="54">S50*$F50</f>
        <v>0</v>
      </c>
      <c r="AT50" s="239">
        <f t="shared" ref="AT50:AT61" si="55">T50*$F50</f>
        <v>0</v>
      </c>
      <c r="AV50" s="239">
        <f t="shared" ref="AV50:AV61" si="56">U50*$F50</f>
        <v>0</v>
      </c>
    </row>
    <row r="51" spans="1:48" x14ac:dyDescent="0.25">
      <c r="A51" s="132"/>
      <c r="C51" s="941" t="s">
        <v>248</v>
      </c>
      <c r="D51" s="942"/>
      <c r="E51" s="943"/>
      <c r="F51" s="229"/>
      <c r="G51" s="377">
        <f>F51/12</f>
        <v>0</v>
      </c>
      <c r="H51" s="230">
        <f t="shared" si="45"/>
        <v>0</v>
      </c>
      <c r="I51" s="230">
        <f ca="1">IF('Step 4-Reports &amp; Comparisons'!$E$108&lt;&gt;0,F51/'Step 4-Reports &amp; Comparisons'!$E$108,0)</f>
        <v>0</v>
      </c>
      <c r="J51" s="398"/>
      <c r="K51" s="674">
        <f t="shared" ref="K51:K61" si="57">IF(L51+M51+N51+O51+P51+Q51+R51+S51+T51+U51&gt;1,"Error, &gt;100%",1-L51-M51-N51-O51-P51-Q51-R51-S51-T51-U51)</f>
        <v>1</v>
      </c>
      <c r="L51" s="387"/>
      <c r="M51" s="387"/>
      <c r="N51" s="387"/>
      <c r="O51" s="387"/>
      <c r="P51" s="387"/>
      <c r="Q51" s="387"/>
      <c r="R51" s="387"/>
      <c r="S51" s="387"/>
      <c r="T51" s="387"/>
      <c r="U51" s="388"/>
      <c r="V51" s="961" t="str">
        <f t="shared" si="46"/>
        <v>Bonuses-Office Employees</v>
      </c>
      <c r="W51" s="962"/>
      <c r="X51" s="963"/>
      <c r="AB51" s="231">
        <f t="shared" ref="AB51:AB61" si="58">K51*F51</f>
        <v>0</v>
      </c>
      <c r="AD51" s="232">
        <f t="shared" si="47"/>
        <v>0</v>
      </c>
      <c r="AF51" s="232">
        <f t="shared" si="48"/>
        <v>0</v>
      </c>
      <c r="AH51" s="232">
        <f t="shared" si="49"/>
        <v>0</v>
      </c>
      <c r="AJ51" s="232">
        <f t="shared" si="50"/>
        <v>0</v>
      </c>
      <c r="AL51" s="232">
        <f t="shared" si="51"/>
        <v>0</v>
      </c>
      <c r="AN51" s="232">
        <f t="shared" si="52"/>
        <v>0</v>
      </c>
      <c r="AP51" s="232">
        <f t="shared" si="53"/>
        <v>0</v>
      </c>
      <c r="AR51" s="232">
        <f t="shared" si="54"/>
        <v>0</v>
      </c>
      <c r="AT51" s="232">
        <f t="shared" si="55"/>
        <v>0</v>
      </c>
      <c r="AV51" s="232">
        <f t="shared" si="56"/>
        <v>0</v>
      </c>
    </row>
    <row r="52" spans="1:48" x14ac:dyDescent="0.25">
      <c r="A52" s="132"/>
      <c r="C52" s="941" t="s">
        <v>247</v>
      </c>
      <c r="D52" s="942"/>
      <c r="E52" s="943"/>
      <c r="F52" s="109"/>
      <c r="G52" s="378">
        <f t="shared" ref="G52:G61" si="59">F52/12</f>
        <v>0</v>
      </c>
      <c r="H52" s="224">
        <f t="shared" si="45"/>
        <v>0</v>
      </c>
      <c r="I52" s="224">
        <f ca="1">IF('Step 4-Reports &amp; Comparisons'!$E$108&lt;&gt;0,F52/'Step 4-Reports &amp; Comparisons'!$E$108,0)</f>
        <v>0</v>
      </c>
      <c r="J52" s="398"/>
      <c r="K52" s="674">
        <f t="shared" si="57"/>
        <v>1</v>
      </c>
      <c r="L52" s="199"/>
      <c r="M52" s="199"/>
      <c r="N52" s="199"/>
      <c r="O52" s="199"/>
      <c r="P52" s="199"/>
      <c r="Q52" s="199"/>
      <c r="R52" s="199"/>
      <c r="S52" s="199"/>
      <c r="T52" s="199"/>
      <c r="U52" s="389"/>
      <c r="V52" s="961" t="str">
        <f t="shared" si="46"/>
        <v>Bonuses-Field Employees</v>
      </c>
      <c r="W52" s="962"/>
      <c r="X52" s="963"/>
      <c r="AB52" s="111">
        <f t="shared" si="58"/>
        <v>0</v>
      </c>
      <c r="AD52" s="116">
        <f t="shared" si="47"/>
        <v>0</v>
      </c>
      <c r="AF52" s="116">
        <f t="shared" si="48"/>
        <v>0</v>
      </c>
      <c r="AH52" s="116">
        <f t="shared" si="49"/>
        <v>0</v>
      </c>
      <c r="AJ52" s="116">
        <f t="shared" si="50"/>
        <v>0</v>
      </c>
      <c r="AL52" s="116">
        <f t="shared" si="51"/>
        <v>0</v>
      </c>
      <c r="AN52" s="116">
        <f t="shared" si="52"/>
        <v>0</v>
      </c>
      <c r="AP52" s="116">
        <f t="shared" si="53"/>
        <v>0</v>
      </c>
      <c r="AR52" s="116">
        <f t="shared" si="54"/>
        <v>0</v>
      </c>
      <c r="AT52" s="116">
        <f t="shared" si="55"/>
        <v>0</v>
      </c>
      <c r="AV52" s="116">
        <f t="shared" si="56"/>
        <v>0</v>
      </c>
    </row>
    <row r="53" spans="1:48" x14ac:dyDescent="0.25">
      <c r="A53" s="132"/>
      <c r="C53" s="941" t="s">
        <v>367</v>
      </c>
      <c r="D53" s="942"/>
      <c r="E53" s="943"/>
      <c r="F53" s="109"/>
      <c r="G53" s="378">
        <f t="shared" si="59"/>
        <v>0</v>
      </c>
      <c r="H53" s="224">
        <f t="shared" si="45"/>
        <v>0</v>
      </c>
      <c r="I53" s="224">
        <f ca="1">IF('Step 4-Reports &amp; Comparisons'!$E$108&lt;&gt;0,F53/'Step 4-Reports &amp; Comparisons'!$E$108,0)</f>
        <v>0</v>
      </c>
      <c r="J53" s="398"/>
      <c r="K53" s="674">
        <f t="shared" si="57"/>
        <v>1</v>
      </c>
      <c r="L53" s="199"/>
      <c r="M53" s="199"/>
      <c r="N53" s="199"/>
      <c r="O53" s="199"/>
      <c r="P53" s="199"/>
      <c r="Q53" s="199"/>
      <c r="R53" s="199"/>
      <c r="S53" s="199"/>
      <c r="T53" s="199"/>
      <c r="U53" s="389"/>
      <c r="V53" s="961" t="str">
        <f t="shared" si="46"/>
        <v>Education &amp; Training-Owner(s)</v>
      </c>
      <c r="W53" s="962"/>
      <c r="X53" s="963"/>
      <c r="AB53" s="111">
        <f t="shared" si="58"/>
        <v>0</v>
      </c>
      <c r="AD53" s="116">
        <f t="shared" si="47"/>
        <v>0</v>
      </c>
      <c r="AF53" s="116">
        <f t="shared" si="48"/>
        <v>0</v>
      </c>
      <c r="AH53" s="116">
        <f t="shared" si="49"/>
        <v>0</v>
      </c>
      <c r="AJ53" s="116">
        <f t="shared" si="50"/>
        <v>0</v>
      </c>
      <c r="AL53" s="116">
        <f t="shared" si="51"/>
        <v>0</v>
      </c>
      <c r="AN53" s="116">
        <f t="shared" si="52"/>
        <v>0</v>
      </c>
      <c r="AP53" s="116">
        <f t="shared" si="53"/>
        <v>0</v>
      </c>
      <c r="AR53" s="116">
        <f t="shared" si="54"/>
        <v>0</v>
      </c>
      <c r="AT53" s="116">
        <f t="shared" si="55"/>
        <v>0</v>
      </c>
      <c r="AV53" s="116">
        <f t="shared" si="56"/>
        <v>0</v>
      </c>
    </row>
    <row r="54" spans="1:48" x14ac:dyDescent="0.25">
      <c r="A54" s="132"/>
      <c r="C54" s="941" t="s">
        <v>368</v>
      </c>
      <c r="D54" s="942"/>
      <c r="E54" s="943"/>
      <c r="F54" s="109"/>
      <c r="G54" s="378">
        <f t="shared" si="59"/>
        <v>0</v>
      </c>
      <c r="H54" s="224">
        <f t="shared" si="45"/>
        <v>0</v>
      </c>
      <c r="I54" s="224">
        <f ca="1">IF('Step 4-Reports &amp; Comparisons'!$E$108&lt;&gt;0,F54/'Step 4-Reports &amp; Comparisons'!$E$108,0)</f>
        <v>0</v>
      </c>
      <c r="J54" s="398"/>
      <c r="K54" s="674">
        <f t="shared" si="57"/>
        <v>1</v>
      </c>
      <c r="L54" s="199"/>
      <c r="M54" s="199"/>
      <c r="N54" s="199"/>
      <c r="O54" s="199"/>
      <c r="P54" s="199"/>
      <c r="Q54" s="199"/>
      <c r="R54" s="199"/>
      <c r="S54" s="199"/>
      <c r="T54" s="199"/>
      <c r="U54" s="389"/>
      <c r="V54" s="961" t="str">
        <f t="shared" si="46"/>
        <v xml:space="preserve">Education &amp; Training-Office Staff </v>
      </c>
      <c r="W54" s="962"/>
      <c r="X54" s="963"/>
      <c r="AB54" s="111">
        <f t="shared" si="58"/>
        <v>0</v>
      </c>
      <c r="AD54" s="116">
        <f t="shared" si="47"/>
        <v>0</v>
      </c>
      <c r="AF54" s="116">
        <f t="shared" si="48"/>
        <v>0</v>
      </c>
      <c r="AH54" s="116">
        <f t="shared" si="49"/>
        <v>0</v>
      </c>
      <c r="AJ54" s="116">
        <f t="shared" si="50"/>
        <v>0</v>
      </c>
      <c r="AL54" s="116">
        <f t="shared" si="51"/>
        <v>0</v>
      </c>
      <c r="AN54" s="116">
        <f t="shared" si="52"/>
        <v>0</v>
      </c>
      <c r="AP54" s="116">
        <f t="shared" si="53"/>
        <v>0</v>
      </c>
      <c r="AR54" s="116">
        <f t="shared" si="54"/>
        <v>0</v>
      </c>
      <c r="AT54" s="116">
        <f t="shared" si="55"/>
        <v>0</v>
      </c>
      <c r="AV54" s="116">
        <f t="shared" si="56"/>
        <v>0</v>
      </c>
    </row>
    <row r="55" spans="1:48" x14ac:dyDescent="0.25">
      <c r="A55" s="132"/>
      <c r="C55" s="941" t="s">
        <v>233</v>
      </c>
      <c r="D55" s="942"/>
      <c r="E55" s="943"/>
      <c r="F55" s="109"/>
      <c r="G55" s="378">
        <f t="shared" si="59"/>
        <v>0</v>
      </c>
      <c r="H55" s="224">
        <f t="shared" si="45"/>
        <v>0</v>
      </c>
      <c r="I55" s="224">
        <f ca="1">IF('Step 4-Reports &amp; Comparisons'!$E$108&lt;&gt;0,F55/'Step 4-Reports &amp; Comparisons'!$E$108,0)</f>
        <v>0</v>
      </c>
      <c r="J55" s="398"/>
      <c r="K55" s="674">
        <f t="shared" si="57"/>
        <v>1</v>
      </c>
      <c r="L55" s="199"/>
      <c r="M55" s="199"/>
      <c r="N55" s="199"/>
      <c r="O55" s="199"/>
      <c r="P55" s="199"/>
      <c r="Q55" s="199"/>
      <c r="R55" s="199"/>
      <c r="S55" s="199"/>
      <c r="T55" s="199"/>
      <c r="U55" s="389"/>
      <c r="V55" s="961" t="str">
        <f t="shared" si="46"/>
        <v>Education &amp; Training-Technicians</v>
      </c>
      <c r="W55" s="962"/>
      <c r="X55" s="963"/>
      <c r="AB55" s="111">
        <f t="shared" si="58"/>
        <v>0</v>
      </c>
      <c r="AD55" s="116">
        <f t="shared" si="47"/>
        <v>0</v>
      </c>
      <c r="AF55" s="116">
        <f t="shared" si="48"/>
        <v>0</v>
      </c>
      <c r="AH55" s="116">
        <f t="shared" si="49"/>
        <v>0</v>
      </c>
      <c r="AJ55" s="116">
        <f t="shared" si="50"/>
        <v>0</v>
      </c>
      <c r="AL55" s="116">
        <f t="shared" si="51"/>
        <v>0</v>
      </c>
      <c r="AN55" s="116">
        <f t="shared" si="52"/>
        <v>0</v>
      </c>
      <c r="AP55" s="116">
        <f t="shared" si="53"/>
        <v>0</v>
      </c>
      <c r="AR55" s="116">
        <f t="shared" si="54"/>
        <v>0</v>
      </c>
      <c r="AT55" s="116">
        <f t="shared" si="55"/>
        <v>0</v>
      </c>
      <c r="AV55" s="116">
        <f t="shared" si="56"/>
        <v>0</v>
      </c>
    </row>
    <row r="56" spans="1:48" x14ac:dyDescent="0.25">
      <c r="A56" s="132"/>
      <c r="C56" s="941" t="s">
        <v>235</v>
      </c>
      <c r="D56" s="942"/>
      <c r="E56" s="943"/>
      <c r="F56" s="109"/>
      <c r="G56" s="378">
        <f t="shared" si="59"/>
        <v>0</v>
      </c>
      <c r="H56" s="224">
        <f t="shared" si="45"/>
        <v>0</v>
      </c>
      <c r="I56" s="224">
        <f ca="1">IF('Step 4-Reports &amp; Comparisons'!$E$108&lt;&gt;0,F56/'Step 4-Reports &amp; Comparisons'!$E$108,0)</f>
        <v>0</v>
      </c>
      <c r="J56" s="398"/>
      <c r="K56" s="674">
        <f t="shared" si="57"/>
        <v>1</v>
      </c>
      <c r="L56" s="199"/>
      <c r="M56" s="199"/>
      <c r="N56" s="199"/>
      <c r="O56" s="199"/>
      <c r="P56" s="199"/>
      <c r="Q56" s="199"/>
      <c r="R56" s="199"/>
      <c r="S56" s="199"/>
      <c r="T56" s="199"/>
      <c r="U56" s="389"/>
      <c r="V56" s="961" t="str">
        <f t="shared" si="46"/>
        <v>Employee Drug Testing</v>
      </c>
      <c r="W56" s="962"/>
      <c r="X56" s="963"/>
      <c r="AB56" s="111">
        <f t="shared" si="58"/>
        <v>0</v>
      </c>
      <c r="AD56" s="116">
        <f t="shared" si="47"/>
        <v>0</v>
      </c>
      <c r="AF56" s="116">
        <f t="shared" si="48"/>
        <v>0</v>
      </c>
      <c r="AH56" s="116">
        <f t="shared" si="49"/>
        <v>0</v>
      </c>
      <c r="AJ56" s="116">
        <f t="shared" si="50"/>
        <v>0</v>
      </c>
      <c r="AL56" s="116">
        <f t="shared" si="51"/>
        <v>0</v>
      </c>
      <c r="AN56" s="116">
        <f t="shared" si="52"/>
        <v>0</v>
      </c>
      <c r="AP56" s="116">
        <f t="shared" si="53"/>
        <v>0</v>
      </c>
      <c r="AR56" s="116">
        <f t="shared" si="54"/>
        <v>0</v>
      </c>
      <c r="AT56" s="116">
        <f t="shared" si="55"/>
        <v>0</v>
      </c>
      <c r="AV56" s="116">
        <f t="shared" si="56"/>
        <v>0</v>
      </c>
    </row>
    <row r="57" spans="1:48" x14ac:dyDescent="0.25">
      <c r="A57" s="132"/>
      <c r="C57" s="941" t="s">
        <v>246</v>
      </c>
      <c r="D57" s="942"/>
      <c r="E57" s="943"/>
      <c r="F57" s="109"/>
      <c r="G57" s="378">
        <f t="shared" si="59"/>
        <v>0</v>
      </c>
      <c r="H57" s="224">
        <f t="shared" si="45"/>
        <v>0</v>
      </c>
      <c r="I57" s="224">
        <f ca="1">IF('Step 4-Reports &amp; Comparisons'!$E$108&lt;&gt;0,F57/'Step 4-Reports &amp; Comparisons'!$E$108,0)</f>
        <v>0</v>
      </c>
      <c r="J57" s="398"/>
      <c r="K57" s="674">
        <f t="shared" si="57"/>
        <v>1</v>
      </c>
      <c r="L57" s="199"/>
      <c r="M57" s="199"/>
      <c r="N57" s="199"/>
      <c r="O57" s="199"/>
      <c r="P57" s="199"/>
      <c r="Q57" s="199"/>
      <c r="R57" s="199"/>
      <c r="S57" s="199"/>
      <c r="T57" s="199"/>
      <c r="U57" s="389"/>
      <c r="V57" s="961" t="str">
        <f t="shared" si="46"/>
        <v>Hiring Expenses</v>
      </c>
      <c r="W57" s="962"/>
      <c r="X57" s="963"/>
      <c r="AB57" s="111">
        <f t="shared" si="58"/>
        <v>0</v>
      </c>
      <c r="AD57" s="116">
        <f t="shared" si="47"/>
        <v>0</v>
      </c>
      <c r="AF57" s="116">
        <f t="shared" si="48"/>
        <v>0</v>
      </c>
      <c r="AH57" s="116">
        <f t="shared" si="49"/>
        <v>0</v>
      </c>
      <c r="AJ57" s="116">
        <f t="shared" si="50"/>
        <v>0</v>
      </c>
      <c r="AL57" s="116">
        <f t="shared" si="51"/>
        <v>0</v>
      </c>
      <c r="AN57" s="116">
        <f t="shared" si="52"/>
        <v>0</v>
      </c>
      <c r="AP57" s="116">
        <f t="shared" si="53"/>
        <v>0</v>
      </c>
      <c r="AR57" s="116">
        <f t="shared" si="54"/>
        <v>0</v>
      </c>
      <c r="AT57" s="116">
        <f t="shared" si="55"/>
        <v>0</v>
      </c>
      <c r="AV57" s="116">
        <f t="shared" si="56"/>
        <v>0</v>
      </c>
    </row>
    <row r="58" spans="1:48" x14ac:dyDescent="0.25">
      <c r="A58" s="132"/>
      <c r="C58" s="941" t="s">
        <v>249</v>
      </c>
      <c r="D58" s="942"/>
      <c r="E58" s="943"/>
      <c r="F58" s="109"/>
      <c r="G58" s="378">
        <f t="shared" si="59"/>
        <v>0</v>
      </c>
      <c r="H58" s="224">
        <f t="shared" si="45"/>
        <v>0</v>
      </c>
      <c r="I58" s="224">
        <f ca="1">IF('Step 4-Reports &amp; Comparisons'!$E$108&lt;&gt;0,F58/'Step 4-Reports &amp; Comparisons'!$E$108,0)</f>
        <v>0</v>
      </c>
      <c r="J58" s="398"/>
      <c r="K58" s="674">
        <f t="shared" si="57"/>
        <v>1</v>
      </c>
      <c r="L58" s="199"/>
      <c r="M58" s="199"/>
      <c r="N58" s="199"/>
      <c r="O58" s="199"/>
      <c r="P58" s="199"/>
      <c r="Q58" s="199"/>
      <c r="R58" s="199"/>
      <c r="S58" s="199"/>
      <c r="T58" s="199"/>
      <c r="U58" s="389"/>
      <c r="V58" s="961" t="str">
        <f t="shared" si="46"/>
        <v>Temporary Help</v>
      </c>
      <c r="W58" s="962"/>
      <c r="X58" s="963"/>
      <c r="AB58" s="111">
        <f t="shared" si="58"/>
        <v>0</v>
      </c>
      <c r="AD58" s="116">
        <f t="shared" si="47"/>
        <v>0</v>
      </c>
      <c r="AF58" s="116">
        <f t="shared" si="48"/>
        <v>0</v>
      </c>
      <c r="AH58" s="116">
        <f t="shared" si="49"/>
        <v>0</v>
      </c>
      <c r="AJ58" s="116">
        <f t="shared" si="50"/>
        <v>0</v>
      </c>
      <c r="AL58" s="116">
        <f t="shared" si="51"/>
        <v>0</v>
      </c>
      <c r="AN58" s="116">
        <f t="shared" si="52"/>
        <v>0</v>
      </c>
      <c r="AP58" s="116">
        <f t="shared" si="53"/>
        <v>0</v>
      </c>
      <c r="AR58" s="116">
        <f t="shared" si="54"/>
        <v>0</v>
      </c>
      <c r="AT58" s="116">
        <f t="shared" si="55"/>
        <v>0</v>
      </c>
      <c r="AV58" s="116">
        <f t="shared" si="56"/>
        <v>0</v>
      </c>
    </row>
    <row r="59" spans="1:48" x14ac:dyDescent="0.25">
      <c r="A59" s="132"/>
      <c r="C59" s="957" t="s">
        <v>274</v>
      </c>
      <c r="D59" s="942"/>
      <c r="E59" s="943"/>
      <c r="F59" s="109"/>
      <c r="G59" s="378">
        <f t="shared" si="59"/>
        <v>0</v>
      </c>
      <c r="H59" s="224">
        <f t="shared" si="45"/>
        <v>0</v>
      </c>
      <c r="I59" s="224">
        <f ca="1">IF('Step 4-Reports &amp; Comparisons'!$E$108&lt;&gt;0,F59/'Step 4-Reports &amp; Comparisons'!$E$108,0)</f>
        <v>0</v>
      </c>
      <c r="J59" s="398"/>
      <c r="K59" s="674">
        <f t="shared" si="57"/>
        <v>1</v>
      </c>
      <c r="L59" s="199"/>
      <c r="M59" s="199"/>
      <c r="N59" s="199"/>
      <c r="O59" s="199"/>
      <c r="P59" s="199"/>
      <c r="Q59" s="199"/>
      <c r="R59" s="199"/>
      <c r="S59" s="199"/>
      <c r="T59" s="199"/>
      <c r="U59" s="389"/>
      <c r="V59" s="961" t="str">
        <f t="shared" si="46"/>
        <v xml:space="preserve">Other  </v>
      </c>
      <c r="W59" s="962"/>
      <c r="X59" s="963"/>
      <c r="AB59" s="111">
        <f t="shared" si="58"/>
        <v>0</v>
      </c>
      <c r="AD59" s="116">
        <f t="shared" si="47"/>
        <v>0</v>
      </c>
      <c r="AF59" s="116">
        <f t="shared" si="48"/>
        <v>0</v>
      </c>
      <c r="AH59" s="116">
        <f t="shared" si="49"/>
        <v>0</v>
      </c>
      <c r="AJ59" s="116">
        <f t="shared" si="50"/>
        <v>0</v>
      </c>
      <c r="AL59" s="116">
        <f t="shared" si="51"/>
        <v>0</v>
      </c>
      <c r="AN59" s="116">
        <f t="shared" si="52"/>
        <v>0</v>
      </c>
      <c r="AP59" s="116">
        <f t="shared" si="53"/>
        <v>0</v>
      </c>
      <c r="AR59" s="116">
        <f t="shared" si="54"/>
        <v>0</v>
      </c>
      <c r="AT59" s="116">
        <f t="shared" si="55"/>
        <v>0</v>
      </c>
      <c r="AV59" s="116">
        <f t="shared" si="56"/>
        <v>0</v>
      </c>
    </row>
    <row r="60" spans="1:48" x14ac:dyDescent="0.25">
      <c r="A60" s="132"/>
      <c r="C60" s="957" t="s">
        <v>274</v>
      </c>
      <c r="D60" s="942"/>
      <c r="E60" s="943"/>
      <c r="F60" s="109"/>
      <c r="G60" s="378">
        <f t="shared" si="59"/>
        <v>0</v>
      </c>
      <c r="H60" s="224">
        <f t="shared" si="45"/>
        <v>0</v>
      </c>
      <c r="I60" s="224">
        <f ca="1">IF('Step 4-Reports &amp; Comparisons'!$E$108&lt;&gt;0,F60/'Step 4-Reports &amp; Comparisons'!$E$108,0)</f>
        <v>0</v>
      </c>
      <c r="J60" s="398"/>
      <c r="K60" s="674">
        <f t="shared" si="57"/>
        <v>1</v>
      </c>
      <c r="L60" s="199"/>
      <c r="M60" s="199"/>
      <c r="N60" s="199"/>
      <c r="O60" s="199"/>
      <c r="P60" s="199"/>
      <c r="Q60" s="199"/>
      <c r="R60" s="199"/>
      <c r="S60" s="199"/>
      <c r="T60" s="199"/>
      <c r="U60" s="389"/>
      <c r="V60" s="961" t="str">
        <f t="shared" si="46"/>
        <v xml:space="preserve">Other  </v>
      </c>
      <c r="W60" s="962"/>
      <c r="X60" s="963"/>
      <c r="AB60" s="111">
        <f t="shared" si="58"/>
        <v>0</v>
      </c>
      <c r="AD60" s="116">
        <f t="shared" si="47"/>
        <v>0</v>
      </c>
      <c r="AF60" s="116">
        <f t="shared" si="48"/>
        <v>0</v>
      </c>
      <c r="AH60" s="116">
        <f t="shared" si="49"/>
        <v>0</v>
      </c>
      <c r="AJ60" s="116">
        <f t="shared" si="50"/>
        <v>0</v>
      </c>
      <c r="AL60" s="116">
        <f t="shared" si="51"/>
        <v>0</v>
      </c>
      <c r="AN60" s="116">
        <f t="shared" si="52"/>
        <v>0</v>
      </c>
      <c r="AP60" s="116">
        <f t="shared" si="53"/>
        <v>0</v>
      </c>
      <c r="AR60" s="116">
        <f t="shared" si="54"/>
        <v>0</v>
      </c>
      <c r="AT60" s="116">
        <f t="shared" si="55"/>
        <v>0</v>
      </c>
      <c r="AV60" s="116">
        <f t="shared" si="56"/>
        <v>0</v>
      </c>
    </row>
    <row r="61" spans="1:48" x14ac:dyDescent="0.25">
      <c r="A61" s="132"/>
      <c r="C61" s="957" t="s">
        <v>274</v>
      </c>
      <c r="D61" s="942"/>
      <c r="E61" s="943"/>
      <c r="F61" s="233"/>
      <c r="G61" s="379">
        <f t="shared" si="59"/>
        <v>0</v>
      </c>
      <c r="H61" s="234">
        <f t="shared" si="45"/>
        <v>0</v>
      </c>
      <c r="I61" s="234">
        <f ca="1">IF('Step 4-Reports &amp; Comparisons'!$E$108&lt;&gt;0,F61/'Step 4-Reports &amp; Comparisons'!$E$108,0)</f>
        <v>0</v>
      </c>
      <c r="J61" s="398"/>
      <c r="K61" s="674">
        <f t="shared" si="57"/>
        <v>1</v>
      </c>
      <c r="L61" s="390"/>
      <c r="M61" s="390"/>
      <c r="N61" s="390"/>
      <c r="O61" s="390"/>
      <c r="P61" s="390"/>
      <c r="Q61" s="390"/>
      <c r="R61" s="390"/>
      <c r="S61" s="390"/>
      <c r="T61" s="390"/>
      <c r="U61" s="391"/>
      <c r="V61" s="961" t="str">
        <f t="shared" si="46"/>
        <v xml:space="preserve">Other  </v>
      </c>
      <c r="W61" s="962"/>
      <c r="X61" s="963"/>
      <c r="AB61" s="235">
        <f t="shared" si="58"/>
        <v>0</v>
      </c>
      <c r="AD61" s="236">
        <f t="shared" si="47"/>
        <v>0</v>
      </c>
      <c r="AF61" s="236">
        <f t="shared" si="48"/>
        <v>0</v>
      </c>
      <c r="AH61" s="236">
        <f t="shared" si="49"/>
        <v>0</v>
      </c>
      <c r="AJ61" s="236">
        <f t="shared" si="50"/>
        <v>0</v>
      </c>
      <c r="AL61" s="236">
        <f t="shared" si="51"/>
        <v>0</v>
      </c>
      <c r="AN61" s="236">
        <f t="shared" si="52"/>
        <v>0</v>
      </c>
      <c r="AP61" s="236">
        <f t="shared" si="53"/>
        <v>0</v>
      </c>
      <c r="AR61" s="236">
        <f t="shared" si="54"/>
        <v>0</v>
      </c>
      <c r="AT61" s="236">
        <f t="shared" si="55"/>
        <v>0</v>
      </c>
      <c r="AV61" s="236">
        <f t="shared" si="56"/>
        <v>0</v>
      </c>
    </row>
    <row r="62" spans="1:48" ht="16.2" thickBot="1" x14ac:dyDescent="0.35">
      <c r="A62" s="132"/>
      <c r="C62" s="664"/>
      <c r="D62"/>
      <c r="E62" s="473" t="s">
        <v>574</v>
      </c>
      <c r="F62" s="667">
        <f>F50</f>
        <v>0</v>
      </c>
      <c r="G62" s="668">
        <f>G50</f>
        <v>0</v>
      </c>
      <c r="H62" s="669">
        <f>H50</f>
        <v>0</v>
      </c>
      <c r="I62" s="670">
        <f ca="1">I50</f>
        <v>0</v>
      </c>
      <c r="J62" s="398"/>
      <c r="K62" s="671"/>
      <c r="L62" s="722"/>
      <c r="M62" s="722"/>
      <c r="N62" s="722"/>
      <c r="O62" s="722"/>
      <c r="P62" s="722"/>
      <c r="Q62" s="722"/>
      <c r="R62" s="722"/>
      <c r="S62" s="722"/>
      <c r="T62" s="722"/>
      <c r="U62" s="722"/>
      <c r="V62" s="664"/>
      <c r="W62"/>
      <c r="X62" s="665"/>
      <c r="AB62" s="672"/>
      <c r="AD62" s="721"/>
      <c r="AF62" s="721"/>
      <c r="AH62" s="721"/>
      <c r="AJ62" s="721"/>
      <c r="AL62" s="721"/>
      <c r="AN62" s="721"/>
      <c r="AP62" s="721"/>
      <c r="AR62" s="721"/>
      <c r="AT62" s="721"/>
      <c r="AV62" s="659"/>
    </row>
    <row r="63" spans="1:48" ht="16.2" thickTop="1" x14ac:dyDescent="0.3">
      <c r="A63" s="241"/>
      <c r="C63" s="392" t="s">
        <v>334</v>
      </c>
      <c r="D63" s="393"/>
      <c r="E63" s="237"/>
      <c r="F63" s="666">
        <f>SUM(F64:F88)</f>
        <v>0</v>
      </c>
      <c r="G63" s="661">
        <f>SUM(G64:G88)</f>
        <v>0</v>
      </c>
      <c r="H63" s="662">
        <f t="shared" ref="H63:H88" si="60">F63/$F$152</f>
        <v>0</v>
      </c>
      <c r="I63" s="662">
        <f ca="1">IF('Step 4-Reports &amp; Comparisons'!$E$108&lt;&gt;0,F63/'Step 4-Reports &amp; Comparisons'!$E$108,0)</f>
        <v>0</v>
      </c>
      <c r="J63" s="397"/>
      <c r="K63" s="679" t="str">
        <f>C63</f>
        <v>General Office Operations</v>
      </c>
      <c r="L63" s="237"/>
      <c r="M63" s="237"/>
      <c r="N63" s="237"/>
      <c r="O63" s="237"/>
      <c r="P63" s="237"/>
      <c r="Q63" s="237"/>
      <c r="R63" s="237"/>
      <c r="S63" s="237"/>
      <c r="T63" s="237"/>
      <c r="U63" s="237"/>
      <c r="V63" s="967" t="str">
        <f t="shared" ref="V63:V88" si="61">C63</f>
        <v>General Office Operations</v>
      </c>
      <c r="W63" s="968"/>
      <c r="X63" s="969"/>
      <c r="AB63" s="238"/>
      <c r="AD63" s="239">
        <f t="shared" ref="AD63:AD88" si="62">L63*$F63</f>
        <v>0</v>
      </c>
      <c r="AF63" s="239">
        <f t="shared" ref="AF63:AF88" si="63">M63*$F63</f>
        <v>0</v>
      </c>
      <c r="AH63" s="239">
        <f t="shared" ref="AH63:AH88" si="64">N63*$F63</f>
        <v>0</v>
      </c>
      <c r="AJ63" s="239">
        <f t="shared" ref="AJ63:AJ88" si="65">O63*$F63</f>
        <v>0</v>
      </c>
      <c r="AL63" s="239">
        <f t="shared" ref="AL63:AL88" si="66">P63*$F63</f>
        <v>0</v>
      </c>
      <c r="AN63" s="239">
        <f t="shared" ref="AN63:AN88" si="67">Q63*$F63</f>
        <v>0</v>
      </c>
      <c r="AP63" s="239">
        <f t="shared" ref="AP63:AP88" si="68">R63*$F63</f>
        <v>0</v>
      </c>
      <c r="AR63" s="239">
        <f t="shared" ref="AR63:AR88" si="69">S63*$F63</f>
        <v>0</v>
      </c>
      <c r="AT63" s="239">
        <f t="shared" ref="AT63:AT88" si="70">T63*$F63</f>
        <v>0</v>
      </c>
      <c r="AV63" s="239">
        <f t="shared" ref="AV63:AV88" si="71">U63*$F63</f>
        <v>0</v>
      </c>
    </row>
    <row r="64" spans="1:48" x14ac:dyDescent="0.25">
      <c r="A64" s="132"/>
      <c r="C64" s="941" t="s">
        <v>202</v>
      </c>
      <c r="D64" s="942"/>
      <c r="E64" s="943"/>
      <c r="F64" s="229"/>
      <c r="G64" s="377">
        <f>F64/12</f>
        <v>0</v>
      </c>
      <c r="H64" s="230">
        <f t="shared" si="60"/>
        <v>0</v>
      </c>
      <c r="I64" s="230">
        <f ca="1">IF('Step 4-Reports &amp; Comparisons'!$E$108&lt;&gt;0,F64/'Step 4-Reports &amp; Comparisons'!$E$108,0)</f>
        <v>0</v>
      </c>
      <c r="J64" s="398"/>
      <c r="K64" s="674">
        <f t="shared" ref="K64:K88" si="72">IF(L64+M64+N64+O64+P64+Q64+R64+S64+T64+U64&gt;1,"Error, &gt;100%",1-L64-M64-N64-O64-P64-Q64-R64-S64-T64-U64)</f>
        <v>1</v>
      </c>
      <c r="L64" s="387"/>
      <c r="M64" s="387"/>
      <c r="N64" s="387"/>
      <c r="O64" s="387"/>
      <c r="P64" s="387"/>
      <c r="Q64" s="387"/>
      <c r="R64" s="387"/>
      <c r="S64" s="387"/>
      <c r="T64" s="387"/>
      <c r="U64" s="388"/>
      <c r="V64" s="961" t="str">
        <f t="shared" si="61"/>
        <v>Bad Debt &amp; Collections</v>
      </c>
      <c r="W64" s="962"/>
      <c r="X64" s="963"/>
      <c r="AB64" s="231">
        <f t="shared" ref="AB64:AB88" si="73">K64*F64</f>
        <v>0</v>
      </c>
      <c r="AD64" s="232">
        <f t="shared" si="62"/>
        <v>0</v>
      </c>
      <c r="AF64" s="232">
        <f t="shared" si="63"/>
        <v>0</v>
      </c>
      <c r="AH64" s="232">
        <f t="shared" si="64"/>
        <v>0</v>
      </c>
      <c r="AJ64" s="232">
        <f t="shared" si="65"/>
        <v>0</v>
      </c>
      <c r="AL64" s="232">
        <f t="shared" si="66"/>
        <v>0</v>
      </c>
      <c r="AN64" s="232">
        <f t="shared" si="67"/>
        <v>0</v>
      </c>
      <c r="AP64" s="232">
        <f t="shared" si="68"/>
        <v>0</v>
      </c>
      <c r="AR64" s="232">
        <f t="shared" si="69"/>
        <v>0</v>
      </c>
      <c r="AT64" s="232">
        <f t="shared" si="70"/>
        <v>0</v>
      </c>
      <c r="AV64" s="232">
        <f t="shared" si="71"/>
        <v>0</v>
      </c>
    </row>
    <row r="65" spans="1:48" x14ac:dyDescent="0.25">
      <c r="A65" s="132"/>
      <c r="C65" s="941" t="s">
        <v>146</v>
      </c>
      <c r="D65" s="942"/>
      <c r="E65" s="943"/>
      <c r="F65" s="109"/>
      <c r="G65" s="378">
        <f t="shared" ref="G65:G88" si="74">F65/12</f>
        <v>0</v>
      </c>
      <c r="H65" s="224">
        <f t="shared" si="60"/>
        <v>0</v>
      </c>
      <c r="I65" s="224">
        <f ca="1">IF('Step 4-Reports &amp; Comparisons'!$E$108&lt;&gt;0,F65/'Step 4-Reports &amp; Comparisons'!$E$108,0)</f>
        <v>0</v>
      </c>
      <c r="J65" s="398"/>
      <c r="K65" s="674">
        <f t="shared" si="72"/>
        <v>1</v>
      </c>
      <c r="L65" s="199"/>
      <c r="M65" s="199"/>
      <c r="N65" s="199"/>
      <c r="O65" s="199"/>
      <c r="P65" s="199"/>
      <c r="Q65" s="199"/>
      <c r="R65" s="199"/>
      <c r="S65" s="199"/>
      <c r="T65" s="199"/>
      <c r="U65" s="389"/>
      <c r="V65" s="961" t="str">
        <f t="shared" si="61"/>
        <v>Bank Charges</v>
      </c>
      <c r="W65" s="962"/>
      <c r="X65" s="963"/>
      <c r="AB65" s="111">
        <f t="shared" si="73"/>
        <v>0</v>
      </c>
      <c r="AD65" s="116">
        <f t="shared" si="62"/>
        <v>0</v>
      </c>
      <c r="AF65" s="116">
        <f t="shared" si="63"/>
        <v>0</v>
      </c>
      <c r="AH65" s="116">
        <f t="shared" si="64"/>
        <v>0</v>
      </c>
      <c r="AJ65" s="116">
        <f t="shared" si="65"/>
        <v>0</v>
      </c>
      <c r="AL65" s="116">
        <f t="shared" si="66"/>
        <v>0</v>
      </c>
      <c r="AN65" s="116">
        <f t="shared" si="67"/>
        <v>0</v>
      </c>
      <c r="AP65" s="116">
        <f t="shared" si="68"/>
        <v>0</v>
      </c>
      <c r="AR65" s="116">
        <f t="shared" si="69"/>
        <v>0</v>
      </c>
      <c r="AT65" s="116">
        <f t="shared" si="70"/>
        <v>0</v>
      </c>
      <c r="AV65" s="116">
        <f t="shared" si="71"/>
        <v>0</v>
      </c>
    </row>
    <row r="66" spans="1:48" x14ac:dyDescent="0.25">
      <c r="A66" s="132"/>
      <c r="C66" s="941" t="s">
        <v>147</v>
      </c>
      <c r="D66" s="942"/>
      <c r="E66" s="943"/>
      <c r="F66" s="109"/>
      <c r="G66" s="378">
        <f t="shared" si="74"/>
        <v>0</v>
      </c>
      <c r="H66" s="224">
        <f t="shared" si="60"/>
        <v>0</v>
      </c>
      <c r="I66" s="224">
        <f ca="1">IF('Step 4-Reports &amp; Comparisons'!$E$108&lt;&gt;0,F66/'Step 4-Reports &amp; Comparisons'!$E$108,0)</f>
        <v>0</v>
      </c>
      <c r="J66" s="398"/>
      <c r="K66" s="674">
        <f t="shared" si="72"/>
        <v>1</v>
      </c>
      <c r="L66" s="199"/>
      <c r="M66" s="199"/>
      <c r="N66" s="199"/>
      <c r="O66" s="199"/>
      <c r="P66" s="199"/>
      <c r="Q66" s="199"/>
      <c r="R66" s="199"/>
      <c r="S66" s="199"/>
      <c r="T66" s="199"/>
      <c r="U66" s="389"/>
      <c r="V66" s="961" t="str">
        <f t="shared" si="61"/>
        <v>Credit Card Charges/Fees</v>
      </c>
      <c r="W66" s="962"/>
      <c r="X66" s="963"/>
      <c r="AB66" s="111">
        <f t="shared" si="73"/>
        <v>0</v>
      </c>
      <c r="AD66" s="116">
        <f t="shared" si="62"/>
        <v>0</v>
      </c>
      <c r="AF66" s="116">
        <f t="shared" si="63"/>
        <v>0</v>
      </c>
      <c r="AH66" s="116">
        <f t="shared" si="64"/>
        <v>0</v>
      </c>
      <c r="AJ66" s="116">
        <f t="shared" si="65"/>
        <v>0</v>
      </c>
      <c r="AL66" s="116">
        <f t="shared" si="66"/>
        <v>0</v>
      </c>
      <c r="AN66" s="116">
        <f t="shared" si="67"/>
        <v>0</v>
      </c>
      <c r="AP66" s="116">
        <f t="shared" si="68"/>
        <v>0</v>
      </c>
      <c r="AR66" s="116">
        <f t="shared" si="69"/>
        <v>0</v>
      </c>
      <c r="AT66" s="116">
        <f t="shared" si="70"/>
        <v>0</v>
      </c>
      <c r="AV66" s="116">
        <f t="shared" si="71"/>
        <v>0</v>
      </c>
    </row>
    <row r="67" spans="1:48" x14ac:dyDescent="0.25">
      <c r="A67" s="132"/>
      <c r="C67" s="941" t="s">
        <v>214</v>
      </c>
      <c r="D67" s="942"/>
      <c r="E67" s="943"/>
      <c r="F67" s="109"/>
      <c r="G67" s="378">
        <f t="shared" si="74"/>
        <v>0</v>
      </c>
      <c r="H67" s="224">
        <f t="shared" si="60"/>
        <v>0</v>
      </c>
      <c r="I67" s="224">
        <f ca="1">IF('Step 4-Reports &amp; Comparisons'!$E$108&lt;&gt;0,F67/'Step 4-Reports &amp; Comparisons'!$E$108,0)</f>
        <v>0</v>
      </c>
      <c r="J67" s="398"/>
      <c r="K67" s="674">
        <f t="shared" si="72"/>
        <v>1</v>
      </c>
      <c r="L67" s="199"/>
      <c r="M67" s="199"/>
      <c r="N67" s="199"/>
      <c r="O67" s="199"/>
      <c r="P67" s="199"/>
      <c r="Q67" s="199"/>
      <c r="R67" s="199"/>
      <c r="S67" s="199"/>
      <c r="T67" s="199"/>
      <c r="U67" s="389"/>
      <c r="V67" s="961" t="str">
        <f t="shared" si="61"/>
        <v>Computer Hardware</v>
      </c>
      <c r="W67" s="962"/>
      <c r="X67" s="963"/>
      <c r="AB67" s="111">
        <f t="shared" si="73"/>
        <v>0</v>
      </c>
      <c r="AD67" s="116">
        <f t="shared" si="62"/>
        <v>0</v>
      </c>
      <c r="AF67" s="116">
        <f t="shared" si="63"/>
        <v>0</v>
      </c>
      <c r="AH67" s="116">
        <f t="shared" si="64"/>
        <v>0</v>
      </c>
      <c r="AJ67" s="116">
        <f t="shared" si="65"/>
        <v>0</v>
      </c>
      <c r="AL67" s="116">
        <f t="shared" si="66"/>
        <v>0</v>
      </c>
      <c r="AN67" s="116">
        <f t="shared" si="67"/>
        <v>0</v>
      </c>
      <c r="AP67" s="116">
        <f t="shared" si="68"/>
        <v>0</v>
      </c>
      <c r="AR67" s="116">
        <f t="shared" si="69"/>
        <v>0</v>
      </c>
      <c r="AT67" s="116">
        <f t="shared" si="70"/>
        <v>0</v>
      </c>
      <c r="AV67" s="116">
        <f t="shared" si="71"/>
        <v>0</v>
      </c>
    </row>
    <row r="68" spans="1:48" x14ac:dyDescent="0.25">
      <c r="A68" s="132"/>
      <c r="C68" s="941" t="s">
        <v>215</v>
      </c>
      <c r="D68" s="942"/>
      <c r="E68" s="943"/>
      <c r="F68" s="109"/>
      <c r="G68" s="378">
        <f t="shared" si="74"/>
        <v>0</v>
      </c>
      <c r="H68" s="224">
        <f t="shared" si="60"/>
        <v>0</v>
      </c>
      <c r="I68" s="224">
        <f ca="1">IF('Step 4-Reports &amp; Comparisons'!$E$108&lt;&gt;0,F68/'Step 4-Reports &amp; Comparisons'!$E$108,0)</f>
        <v>0</v>
      </c>
      <c r="J68" s="398"/>
      <c r="K68" s="674">
        <f t="shared" si="72"/>
        <v>1</v>
      </c>
      <c r="L68" s="199"/>
      <c r="M68" s="199"/>
      <c r="N68" s="199"/>
      <c r="O68" s="199"/>
      <c r="P68" s="199"/>
      <c r="Q68" s="199"/>
      <c r="R68" s="199"/>
      <c r="S68" s="199"/>
      <c r="T68" s="199"/>
      <c r="U68" s="389"/>
      <c r="V68" s="961" t="str">
        <f t="shared" si="61"/>
        <v>Computer Software &amp; Updates</v>
      </c>
      <c r="W68" s="962"/>
      <c r="X68" s="963"/>
      <c r="AB68" s="111">
        <f t="shared" si="73"/>
        <v>0</v>
      </c>
      <c r="AD68" s="116">
        <f t="shared" si="62"/>
        <v>0</v>
      </c>
      <c r="AF68" s="116">
        <f t="shared" si="63"/>
        <v>0</v>
      </c>
      <c r="AH68" s="116">
        <f t="shared" si="64"/>
        <v>0</v>
      </c>
      <c r="AJ68" s="116">
        <f t="shared" si="65"/>
        <v>0</v>
      </c>
      <c r="AL68" s="116">
        <f t="shared" si="66"/>
        <v>0</v>
      </c>
      <c r="AN68" s="116">
        <f t="shared" si="67"/>
        <v>0</v>
      </c>
      <c r="AP68" s="116">
        <f t="shared" si="68"/>
        <v>0</v>
      </c>
      <c r="AR68" s="116">
        <f t="shared" si="69"/>
        <v>0</v>
      </c>
      <c r="AT68" s="116">
        <f t="shared" si="70"/>
        <v>0</v>
      </c>
      <c r="AV68" s="116">
        <f t="shared" si="71"/>
        <v>0</v>
      </c>
    </row>
    <row r="69" spans="1:48" x14ac:dyDescent="0.25">
      <c r="A69" s="132"/>
      <c r="C69" s="951" t="s">
        <v>656</v>
      </c>
      <c r="D69" s="942"/>
      <c r="E69" s="943"/>
      <c r="F69" s="109"/>
      <c r="G69" s="378">
        <f t="shared" si="74"/>
        <v>0</v>
      </c>
      <c r="H69" s="224">
        <f t="shared" si="60"/>
        <v>0</v>
      </c>
      <c r="I69" s="224">
        <f ca="1">IF('Step 4-Reports &amp; Comparisons'!$E$108&lt;&gt;0,F69/'Step 4-Reports &amp; Comparisons'!$E$108,0)</f>
        <v>0</v>
      </c>
      <c r="J69" s="398"/>
      <c r="K69" s="674">
        <f t="shared" si="72"/>
        <v>1</v>
      </c>
      <c r="L69" s="199"/>
      <c r="M69" s="199"/>
      <c r="N69" s="199"/>
      <c r="O69" s="199"/>
      <c r="P69" s="199"/>
      <c r="Q69" s="199"/>
      <c r="R69" s="199"/>
      <c r="S69" s="199"/>
      <c r="T69" s="199"/>
      <c r="U69" s="389"/>
      <c r="V69" s="961" t="str">
        <f t="shared" si="61"/>
        <v>Contributions</v>
      </c>
      <c r="W69" s="962"/>
      <c r="X69" s="963"/>
      <c r="AB69" s="111">
        <f t="shared" si="73"/>
        <v>0</v>
      </c>
      <c r="AD69" s="116">
        <f t="shared" si="62"/>
        <v>0</v>
      </c>
      <c r="AF69" s="116">
        <f t="shared" si="63"/>
        <v>0</v>
      </c>
      <c r="AH69" s="116">
        <f t="shared" si="64"/>
        <v>0</v>
      </c>
      <c r="AJ69" s="116">
        <f t="shared" si="65"/>
        <v>0</v>
      </c>
      <c r="AL69" s="116">
        <f t="shared" si="66"/>
        <v>0</v>
      </c>
      <c r="AN69" s="116">
        <f t="shared" si="67"/>
        <v>0</v>
      </c>
      <c r="AP69" s="116">
        <f t="shared" si="68"/>
        <v>0</v>
      </c>
      <c r="AR69" s="116">
        <f t="shared" si="69"/>
        <v>0</v>
      </c>
      <c r="AT69" s="116">
        <f t="shared" si="70"/>
        <v>0</v>
      </c>
      <c r="AV69" s="116">
        <f t="shared" si="71"/>
        <v>0</v>
      </c>
    </row>
    <row r="70" spans="1:48" x14ac:dyDescent="0.25">
      <c r="A70" s="132"/>
      <c r="C70" s="941" t="s">
        <v>423</v>
      </c>
      <c r="D70" s="942"/>
      <c r="E70" s="943"/>
      <c r="F70" s="109"/>
      <c r="G70" s="378">
        <f t="shared" si="74"/>
        <v>0</v>
      </c>
      <c r="H70" s="224">
        <f t="shared" si="60"/>
        <v>0</v>
      </c>
      <c r="I70" s="224">
        <f ca="1">IF('Step 4-Reports &amp; Comparisons'!$E$108&lt;&gt;0,F70/'Step 4-Reports &amp; Comparisons'!$E$108,0)</f>
        <v>0</v>
      </c>
      <c r="J70" s="398"/>
      <c r="K70" s="674">
        <f t="shared" si="72"/>
        <v>1</v>
      </c>
      <c r="L70" s="199"/>
      <c r="M70" s="199"/>
      <c r="N70" s="199"/>
      <c r="O70" s="199"/>
      <c r="P70" s="199"/>
      <c r="Q70" s="199"/>
      <c r="R70" s="199"/>
      <c r="S70" s="199"/>
      <c r="T70" s="199"/>
      <c r="U70" s="389"/>
      <c r="V70" s="961" t="str">
        <f t="shared" si="61"/>
        <v>Dues - PHCC</v>
      </c>
      <c r="W70" s="962"/>
      <c r="X70" s="963"/>
      <c r="AB70" s="111">
        <f t="shared" si="73"/>
        <v>0</v>
      </c>
      <c r="AD70" s="116">
        <f t="shared" si="62"/>
        <v>0</v>
      </c>
      <c r="AF70" s="116">
        <f t="shared" si="63"/>
        <v>0</v>
      </c>
      <c r="AH70" s="116">
        <f t="shared" si="64"/>
        <v>0</v>
      </c>
      <c r="AJ70" s="116">
        <f t="shared" si="65"/>
        <v>0</v>
      </c>
      <c r="AL70" s="116">
        <f t="shared" si="66"/>
        <v>0</v>
      </c>
      <c r="AN70" s="116">
        <f t="shared" si="67"/>
        <v>0</v>
      </c>
      <c r="AP70" s="116">
        <f t="shared" si="68"/>
        <v>0</v>
      </c>
      <c r="AR70" s="116">
        <f t="shared" si="69"/>
        <v>0</v>
      </c>
      <c r="AT70" s="116">
        <f t="shared" si="70"/>
        <v>0</v>
      </c>
      <c r="AV70" s="116">
        <f t="shared" si="71"/>
        <v>0</v>
      </c>
    </row>
    <row r="71" spans="1:48" x14ac:dyDescent="0.25">
      <c r="A71" s="132"/>
      <c r="C71" s="941" t="s">
        <v>148</v>
      </c>
      <c r="D71" s="942"/>
      <c r="E71" s="943"/>
      <c r="F71" s="109"/>
      <c r="G71" s="378">
        <f t="shared" si="74"/>
        <v>0</v>
      </c>
      <c r="H71" s="224">
        <f t="shared" si="60"/>
        <v>0</v>
      </c>
      <c r="I71" s="224">
        <f ca="1">IF('Step 4-Reports &amp; Comparisons'!$E$108&lt;&gt;0,F71/'Step 4-Reports &amp; Comparisons'!$E$108,0)</f>
        <v>0</v>
      </c>
      <c r="J71" s="398"/>
      <c r="K71" s="674">
        <f t="shared" si="72"/>
        <v>1</v>
      </c>
      <c r="L71" s="199"/>
      <c r="M71" s="199"/>
      <c r="N71" s="199"/>
      <c r="O71" s="199"/>
      <c r="P71" s="199"/>
      <c r="Q71" s="199"/>
      <c r="R71" s="199"/>
      <c r="S71" s="199"/>
      <c r="T71" s="199"/>
      <c r="U71" s="389"/>
      <c r="V71" s="961" t="str">
        <f t="shared" si="61"/>
        <v>Dues &amp; Subscriptions-other</v>
      </c>
      <c r="W71" s="962"/>
      <c r="X71" s="963"/>
      <c r="AB71" s="111">
        <f t="shared" si="73"/>
        <v>0</v>
      </c>
      <c r="AD71" s="116">
        <f t="shared" si="62"/>
        <v>0</v>
      </c>
      <c r="AF71" s="116">
        <f t="shared" si="63"/>
        <v>0</v>
      </c>
      <c r="AH71" s="116">
        <f t="shared" si="64"/>
        <v>0</v>
      </c>
      <c r="AJ71" s="116">
        <f t="shared" si="65"/>
        <v>0</v>
      </c>
      <c r="AL71" s="116">
        <f t="shared" si="66"/>
        <v>0</v>
      </c>
      <c r="AN71" s="116">
        <f t="shared" si="67"/>
        <v>0</v>
      </c>
      <c r="AP71" s="116">
        <f t="shared" si="68"/>
        <v>0</v>
      </c>
      <c r="AR71" s="116">
        <f t="shared" si="69"/>
        <v>0</v>
      </c>
      <c r="AT71" s="116">
        <f t="shared" si="70"/>
        <v>0</v>
      </c>
      <c r="AV71" s="116">
        <f t="shared" si="71"/>
        <v>0</v>
      </c>
    </row>
    <row r="72" spans="1:48" x14ac:dyDescent="0.25">
      <c r="A72" s="132"/>
      <c r="C72" s="941" t="s">
        <v>337</v>
      </c>
      <c r="D72" s="942"/>
      <c r="E72" s="943"/>
      <c r="F72" s="109"/>
      <c r="G72" s="378">
        <f t="shared" si="74"/>
        <v>0</v>
      </c>
      <c r="H72" s="224">
        <f t="shared" si="60"/>
        <v>0</v>
      </c>
      <c r="I72" s="224">
        <f ca="1">IF('Step 4-Reports &amp; Comparisons'!$E$108&lt;&gt;0,F72/'Step 4-Reports &amp; Comparisons'!$E$108,0)</f>
        <v>0</v>
      </c>
      <c r="J72" s="398"/>
      <c r="K72" s="674">
        <f t="shared" si="72"/>
        <v>1</v>
      </c>
      <c r="L72" s="199"/>
      <c r="M72" s="199"/>
      <c r="N72" s="199"/>
      <c r="O72" s="199"/>
      <c r="P72" s="199"/>
      <c r="Q72" s="199"/>
      <c r="R72" s="199"/>
      <c r="S72" s="199"/>
      <c r="T72" s="199"/>
      <c r="U72" s="389"/>
      <c r="V72" s="961" t="str">
        <f t="shared" si="61"/>
        <v>Entertainment, Holiday Party, Etc.</v>
      </c>
      <c r="W72" s="962"/>
      <c r="X72" s="963"/>
      <c r="AB72" s="111">
        <f t="shared" si="73"/>
        <v>0</v>
      </c>
      <c r="AD72" s="116">
        <f t="shared" si="62"/>
        <v>0</v>
      </c>
      <c r="AF72" s="116">
        <f t="shared" si="63"/>
        <v>0</v>
      </c>
      <c r="AH72" s="116">
        <f t="shared" si="64"/>
        <v>0</v>
      </c>
      <c r="AJ72" s="116">
        <f t="shared" si="65"/>
        <v>0</v>
      </c>
      <c r="AL72" s="116">
        <f t="shared" si="66"/>
        <v>0</v>
      </c>
      <c r="AN72" s="116">
        <f t="shared" si="67"/>
        <v>0</v>
      </c>
      <c r="AP72" s="116">
        <f t="shared" si="68"/>
        <v>0</v>
      </c>
      <c r="AR72" s="116">
        <f t="shared" si="69"/>
        <v>0</v>
      </c>
      <c r="AT72" s="116">
        <f t="shared" si="70"/>
        <v>0</v>
      </c>
      <c r="AV72" s="116">
        <f t="shared" si="71"/>
        <v>0</v>
      </c>
    </row>
    <row r="73" spans="1:48" x14ac:dyDescent="0.25">
      <c r="A73" s="132"/>
      <c r="C73" s="941" t="s">
        <v>149</v>
      </c>
      <c r="D73" s="942"/>
      <c r="E73" s="943"/>
      <c r="F73" s="109"/>
      <c r="G73" s="378">
        <f t="shared" si="74"/>
        <v>0</v>
      </c>
      <c r="H73" s="224">
        <f t="shared" si="60"/>
        <v>0</v>
      </c>
      <c r="I73" s="224">
        <f ca="1">IF('Step 4-Reports &amp; Comparisons'!$E$108&lt;&gt;0,F73/'Step 4-Reports &amp; Comparisons'!$E$108,0)</f>
        <v>0</v>
      </c>
      <c r="J73" s="398"/>
      <c r="K73" s="674">
        <f t="shared" si="72"/>
        <v>1</v>
      </c>
      <c r="L73" s="199"/>
      <c r="M73" s="199"/>
      <c r="N73" s="199"/>
      <c r="O73" s="199"/>
      <c r="P73" s="199"/>
      <c r="Q73" s="199"/>
      <c r="R73" s="199"/>
      <c r="S73" s="199"/>
      <c r="T73" s="199"/>
      <c r="U73" s="389"/>
      <c r="V73" s="961" t="str">
        <f t="shared" si="61"/>
        <v>Equipment Rental-Office</v>
      </c>
      <c r="W73" s="962"/>
      <c r="X73" s="963"/>
      <c r="AB73" s="111">
        <f t="shared" si="73"/>
        <v>0</v>
      </c>
      <c r="AD73" s="116">
        <f t="shared" si="62"/>
        <v>0</v>
      </c>
      <c r="AF73" s="116">
        <f t="shared" si="63"/>
        <v>0</v>
      </c>
      <c r="AH73" s="116">
        <f t="shared" si="64"/>
        <v>0</v>
      </c>
      <c r="AJ73" s="116">
        <f t="shared" si="65"/>
        <v>0</v>
      </c>
      <c r="AL73" s="116">
        <f t="shared" si="66"/>
        <v>0</v>
      </c>
      <c r="AN73" s="116">
        <f t="shared" si="67"/>
        <v>0</v>
      </c>
      <c r="AP73" s="116">
        <f t="shared" si="68"/>
        <v>0</v>
      </c>
      <c r="AR73" s="116">
        <f t="shared" si="69"/>
        <v>0</v>
      </c>
      <c r="AT73" s="116">
        <f t="shared" si="70"/>
        <v>0</v>
      </c>
      <c r="AV73" s="116">
        <f t="shared" si="71"/>
        <v>0</v>
      </c>
    </row>
    <row r="74" spans="1:48" x14ac:dyDescent="0.25">
      <c r="A74" s="132"/>
      <c r="C74" s="941" t="s">
        <v>150</v>
      </c>
      <c r="D74" s="942"/>
      <c r="E74" s="943"/>
      <c r="F74" s="109"/>
      <c r="G74" s="378">
        <f t="shared" si="74"/>
        <v>0</v>
      </c>
      <c r="H74" s="224">
        <f t="shared" si="60"/>
        <v>0</v>
      </c>
      <c r="I74" s="224">
        <f ca="1">IF('Step 4-Reports &amp; Comparisons'!$E$108&lt;&gt;0,F74/'Step 4-Reports &amp; Comparisons'!$E$108,0)</f>
        <v>0</v>
      </c>
      <c r="J74" s="398"/>
      <c r="K74" s="674">
        <f t="shared" si="72"/>
        <v>1</v>
      </c>
      <c r="L74" s="199"/>
      <c r="M74" s="199"/>
      <c r="N74" s="199"/>
      <c r="O74" s="199"/>
      <c r="P74" s="199"/>
      <c r="Q74" s="199"/>
      <c r="R74" s="199"/>
      <c r="S74" s="199"/>
      <c r="T74" s="199"/>
      <c r="U74" s="389"/>
      <c r="V74" s="961" t="str">
        <f t="shared" si="61"/>
        <v>Freight &amp; Trucking</v>
      </c>
      <c r="W74" s="962"/>
      <c r="X74" s="963"/>
      <c r="AB74" s="111">
        <f t="shared" si="73"/>
        <v>0</v>
      </c>
      <c r="AD74" s="116">
        <f t="shared" si="62"/>
        <v>0</v>
      </c>
      <c r="AF74" s="116">
        <f t="shared" si="63"/>
        <v>0</v>
      </c>
      <c r="AH74" s="116">
        <f t="shared" si="64"/>
        <v>0</v>
      </c>
      <c r="AJ74" s="116">
        <f t="shared" si="65"/>
        <v>0</v>
      </c>
      <c r="AL74" s="116">
        <f t="shared" si="66"/>
        <v>0</v>
      </c>
      <c r="AN74" s="116">
        <f t="shared" si="67"/>
        <v>0</v>
      </c>
      <c r="AP74" s="116">
        <f t="shared" si="68"/>
        <v>0</v>
      </c>
      <c r="AR74" s="116">
        <f t="shared" si="69"/>
        <v>0</v>
      </c>
      <c r="AT74" s="116">
        <f t="shared" si="70"/>
        <v>0</v>
      </c>
      <c r="AV74" s="116">
        <f t="shared" si="71"/>
        <v>0</v>
      </c>
    </row>
    <row r="75" spans="1:48" x14ac:dyDescent="0.25">
      <c r="A75" s="132"/>
      <c r="C75" s="941" t="s">
        <v>625</v>
      </c>
      <c r="D75" s="942"/>
      <c r="E75" s="943"/>
      <c r="F75" s="109"/>
      <c r="G75" s="378">
        <f t="shared" si="74"/>
        <v>0</v>
      </c>
      <c r="H75" s="224">
        <f t="shared" si="60"/>
        <v>0</v>
      </c>
      <c r="I75" s="224">
        <f ca="1">IF('Step 4-Reports &amp; Comparisons'!$E$108&lt;&gt;0,F75/'Step 4-Reports &amp; Comparisons'!$E$108,0)</f>
        <v>0</v>
      </c>
      <c r="J75" s="398"/>
      <c r="K75" s="674">
        <f t="shared" si="72"/>
        <v>1</v>
      </c>
      <c r="L75" s="199"/>
      <c r="M75" s="199"/>
      <c r="N75" s="199"/>
      <c r="O75" s="199"/>
      <c r="P75" s="199"/>
      <c r="Q75" s="199"/>
      <c r="R75" s="199"/>
      <c r="S75" s="199"/>
      <c r="T75" s="199"/>
      <c r="U75" s="389"/>
      <c r="V75" s="961" t="str">
        <f t="shared" si="61"/>
        <v>Future Capital Expenses</v>
      </c>
      <c r="W75" s="962"/>
      <c r="X75" s="963"/>
      <c r="AB75" s="111">
        <f t="shared" si="73"/>
        <v>0</v>
      </c>
      <c r="AD75" s="116">
        <f t="shared" si="62"/>
        <v>0</v>
      </c>
      <c r="AF75" s="116">
        <f t="shared" si="63"/>
        <v>0</v>
      </c>
      <c r="AH75" s="116">
        <f t="shared" si="64"/>
        <v>0</v>
      </c>
      <c r="AJ75" s="116">
        <f t="shared" si="65"/>
        <v>0</v>
      </c>
      <c r="AL75" s="116">
        <f t="shared" si="66"/>
        <v>0</v>
      </c>
      <c r="AN75" s="116">
        <f t="shared" si="67"/>
        <v>0</v>
      </c>
      <c r="AP75" s="116">
        <f t="shared" si="68"/>
        <v>0</v>
      </c>
      <c r="AR75" s="116">
        <f t="shared" si="69"/>
        <v>0</v>
      </c>
      <c r="AT75" s="116">
        <f t="shared" si="70"/>
        <v>0</v>
      </c>
      <c r="AV75" s="116">
        <f t="shared" si="71"/>
        <v>0</v>
      </c>
    </row>
    <row r="76" spans="1:48" x14ac:dyDescent="0.25">
      <c r="A76" s="132"/>
      <c r="C76" s="941" t="s">
        <v>151</v>
      </c>
      <c r="D76" s="942"/>
      <c r="E76" s="943"/>
      <c r="F76" s="109"/>
      <c r="G76" s="378">
        <f t="shared" si="74"/>
        <v>0</v>
      </c>
      <c r="H76" s="224">
        <f t="shared" si="60"/>
        <v>0</v>
      </c>
      <c r="I76" s="224">
        <f ca="1">IF('Step 4-Reports &amp; Comparisons'!$E$108&lt;&gt;0,F76/'Step 4-Reports &amp; Comparisons'!$E$108,0)</f>
        <v>0</v>
      </c>
      <c r="J76" s="398"/>
      <c r="K76" s="674">
        <f t="shared" si="72"/>
        <v>1</v>
      </c>
      <c r="L76" s="199"/>
      <c r="M76" s="199"/>
      <c r="N76" s="199"/>
      <c r="O76" s="199"/>
      <c r="P76" s="199"/>
      <c r="Q76" s="199"/>
      <c r="R76" s="199"/>
      <c r="S76" s="199"/>
      <c r="T76" s="199"/>
      <c r="U76" s="389"/>
      <c r="V76" s="961" t="str">
        <f t="shared" si="61"/>
        <v>Interest-Loans</v>
      </c>
      <c r="W76" s="962"/>
      <c r="X76" s="963"/>
      <c r="AB76" s="111">
        <f t="shared" si="73"/>
        <v>0</v>
      </c>
      <c r="AD76" s="116">
        <f t="shared" si="62"/>
        <v>0</v>
      </c>
      <c r="AF76" s="116">
        <f t="shared" si="63"/>
        <v>0</v>
      </c>
      <c r="AH76" s="116">
        <f t="shared" si="64"/>
        <v>0</v>
      </c>
      <c r="AJ76" s="116">
        <f t="shared" si="65"/>
        <v>0</v>
      </c>
      <c r="AL76" s="116">
        <f t="shared" si="66"/>
        <v>0</v>
      </c>
      <c r="AN76" s="116">
        <f t="shared" si="67"/>
        <v>0</v>
      </c>
      <c r="AP76" s="116">
        <f t="shared" si="68"/>
        <v>0</v>
      </c>
      <c r="AR76" s="116">
        <f t="shared" si="69"/>
        <v>0</v>
      </c>
      <c r="AT76" s="116">
        <f t="shared" si="70"/>
        <v>0</v>
      </c>
      <c r="AV76" s="116">
        <f t="shared" si="71"/>
        <v>0</v>
      </c>
    </row>
    <row r="77" spans="1:48" x14ac:dyDescent="0.25">
      <c r="A77" s="132"/>
      <c r="C77" s="941" t="s">
        <v>272</v>
      </c>
      <c r="D77" s="942"/>
      <c r="E77" s="943"/>
      <c r="F77" s="109"/>
      <c r="G77" s="378">
        <f t="shared" si="74"/>
        <v>0</v>
      </c>
      <c r="H77" s="224">
        <f t="shared" si="60"/>
        <v>0</v>
      </c>
      <c r="I77" s="224">
        <f ca="1">IF('Step 4-Reports &amp; Comparisons'!$E$108&lt;&gt;0,F77/'Step 4-Reports &amp; Comparisons'!$E$108,0)</f>
        <v>0</v>
      </c>
      <c r="J77" s="398"/>
      <c r="K77" s="674">
        <f t="shared" si="72"/>
        <v>1</v>
      </c>
      <c r="L77" s="199"/>
      <c r="M77" s="199"/>
      <c r="N77" s="199"/>
      <c r="O77" s="199"/>
      <c r="P77" s="199"/>
      <c r="Q77" s="199"/>
      <c r="R77" s="199"/>
      <c r="S77" s="199"/>
      <c r="T77" s="199"/>
      <c r="U77" s="389"/>
      <c r="V77" s="961" t="str">
        <f t="shared" si="61"/>
        <v>Inventory Shrinkage</v>
      </c>
      <c r="W77" s="962"/>
      <c r="X77" s="963"/>
      <c r="AB77" s="111">
        <f t="shared" si="73"/>
        <v>0</v>
      </c>
      <c r="AD77" s="116">
        <f t="shared" si="62"/>
        <v>0</v>
      </c>
      <c r="AF77" s="116">
        <f t="shared" si="63"/>
        <v>0</v>
      </c>
      <c r="AH77" s="116">
        <f t="shared" si="64"/>
        <v>0</v>
      </c>
      <c r="AJ77" s="116">
        <f t="shared" si="65"/>
        <v>0</v>
      </c>
      <c r="AL77" s="116">
        <f t="shared" si="66"/>
        <v>0</v>
      </c>
      <c r="AN77" s="116">
        <f t="shared" si="67"/>
        <v>0</v>
      </c>
      <c r="AP77" s="116">
        <f t="shared" si="68"/>
        <v>0</v>
      </c>
      <c r="AR77" s="116">
        <f t="shared" si="69"/>
        <v>0</v>
      </c>
      <c r="AT77" s="116">
        <f t="shared" si="70"/>
        <v>0</v>
      </c>
      <c r="AV77" s="116">
        <f t="shared" si="71"/>
        <v>0</v>
      </c>
    </row>
    <row r="78" spans="1:48" x14ac:dyDescent="0.25">
      <c r="A78" s="132"/>
      <c r="C78" s="941" t="s">
        <v>304</v>
      </c>
      <c r="D78" s="942"/>
      <c r="E78" s="943"/>
      <c r="F78" s="109"/>
      <c r="G78" s="378">
        <f t="shared" si="74"/>
        <v>0</v>
      </c>
      <c r="H78" s="224">
        <f t="shared" si="60"/>
        <v>0</v>
      </c>
      <c r="I78" s="224">
        <f ca="1">IF('Step 4-Reports &amp; Comparisons'!$E$108&lt;&gt;0,F78/'Step 4-Reports &amp; Comparisons'!$E$108,0)</f>
        <v>0</v>
      </c>
      <c r="J78" s="398"/>
      <c r="K78" s="674">
        <f t="shared" si="72"/>
        <v>1</v>
      </c>
      <c r="L78" s="199"/>
      <c r="M78" s="199"/>
      <c r="N78" s="199"/>
      <c r="O78" s="199"/>
      <c r="P78" s="199"/>
      <c r="Q78" s="199"/>
      <c r="R78" s="199"/>
      <c r="S78" s="199"/>
      <c r="T78" s="199"/>
      <c r="U78" s="389"/>
      <c r="V78" s="961" t="str">
        <f t="shared" si="61"/>
        <v>Miscellaneous Expenses</v>
      </c>
      <c r="W78" s="962"/>
      <c r="X78" s="963"/>
      <c r="AB78" s="111">
        <f t="shared" si="73"/>
        <v>0</v>
      </c>
      <c r="AD78" s="116">
        <f t="shared" si="62"/>
        <v>0</v>
      </c>
      <c r="AF78" s="116">
        <f t="shared" si="63"/>
        <v>0</v>
      </c>
      <c r="AH78" s="116">
        <f t="shared" si="64"/>
        <v>0</v>
      </c>
      <c r="AJ78" s="116">
        <f t="shared" si="65"/>
        <v>0</v>
      </c>
      <c r="AL78" s="116">
        <f t="shared" si="66"/>
        <v>0</v>
      </c>
      <c r="AN78" s="116">
        <f t="shared" si="67"/>
        <v>0</v>
      </c>
      <c r="AP78" s="116">
        <f t="shared" si="68"/>
        <v>0</v>
      </c>
      <c r="AR78" s="116">
        <f t="shared" si="69"/>
        <v>0</v>
      </c>
      <c r="AT78" s="116">
        <f t="shared" si="70"/>
        <v>0</v>
      </c>
      <c r="AV78" s="116">
        <f t="shared" si="71"/>
        <v>0</v>
      </c>
    </row>
    <row r="79" spans="1:48" x14ac:dyDescent="0.25">
      <c r="A79" s="132"/>
      <c r="C79" s="941" t="s">
        <v>205</v>
      </c>
      <c r="D79" s="942"/>
      <c r="E79" s="943"/>
      <c r="F79" s="109"/>
      <c r="G79" s="378">
        <f t="shared" si="74"/>
        <v>0</v>
      </c>
      <c r="H79" s="224">
        <f t="shared" si="60"/>
        <v>0</v>
      </c>
      <c r="I79" s="224">
        <f ca="1">IF('Step 4-Reports &amp; Comparisons'!$E$108&lt;&gt;0,F79/'Step 4-Reports &amp; Comparisons'!$E$108,0)</f>
        <v>0</v>
      </c>
      <c r="J79" s="398"/>
      <c r="K79" s="674">
        <f t="shared" si="72"/>
        <v>1</v>
      </c>
      <c r="L79" s="199"/>
      <c r="M79" s="199"/>
      <c r="N79" s="199"/>
      <c r="O79" s="199"/>
      <c r="P79" s="199"/>
      <c r="Q79" s="199"/>
      <c r="R79" s="199"/>
      <c r="S79" s="199"/>
      <c r="T79" s="199"/>
      <c r="U79" s="389"/>
      <c r="V79" s="961" t="str">
        <f t="shared" si="61"/>
        <v>Office Food &amp; Beverage Expenses</v>
      </c>
      <c r="W79" s="962"/>
      <c r="X79" s="963"/>
      <c r="AB79" s="111">
        <f t="shared" si="73"/>
        <v>0</v>
      </c>
      <c r="AD79" s="116">
        <f t="shared" si="62"/>
        <v>0</v>
      </c>
      <c r="AF79" s="116">
        <f t="shared" si="63"/>
        <v>0</v>
      </c>
      <c r="AH79" s="116">
        <f t="shared" si="64"/>
        <v>0</v>
      </c>
      <c r="AJ79" s="116">
        <f t="shared" si="65"/>
        <v>0</v>
      </c>
      <c r="AL79" s="116">
        <f t="shared" si="66"/>
        <v>0</v>
      </c>
      <c r="AN79" s="116">
        <f t="shared" si="67"/>
        <v>0</v>
      </c>
      <c r="AP79" s="116">
        <f t="shared" si="68"/>
        <v>0</v>
      </c>
      <c r="AR79" s="116">
        <f t="shared" si="69"/>
        <v>0</v>
      </c>
      <c r="AT79" s="116">
        <f t="shared" si="70"/>
        <v>0</v>
      </c>
      <c r="AV79" s="116">
        <f t="shared" si="71"/>
        <v>0</v>
      </c>
    </row>
    <row r="80" spans="1:48" x14ac:dyDescent="0.25">
      <c r="A80" s="132"/>
      <c r="C80" s="941" t="s">
        <v>273</v>
      </c>
      <c r="D80" s="942"/>
      <c r="E80" s="943"/>
      <c r="F80" s="109"/>
      <c r="G80" s="378">
        <f t="shared" si="74"/>
        <v>0</v>
      </c>
      <c r="H80" s="224">
        <f t="shared" si="60"/>
        <v>0</v>
      </c>
      <c r="I80" s="224">
        <f ca="1">IF('Step 4-Reports &amp; Comparisons'!$E$108&lt;&gt;0,F80/'Step 4-Reports &amp; Comparisons'!$E$108,0)</f>
        <v>0</v>
      </c>
      <c r="J80" s="398"/>
      <c r="K80" s="674">
        <f t="shared" si="72"/>
        <v>1</v>
      </c>
      <c r="L80" s="199"/>
      <c r="M80" s="199"/>
      <c r="N80" s="199"/>
      <c r="O80" s="199"/>
      <c r="P80" s="199"/>
      <c r="Q80" s="199"/>
      <c r="R80" s="199"/>
      <c r="S80" s="199"/>
      <c r="T80" s="199"/>
      <c r="U80" s="389"/>
      <c r="V80" s="961" t="str">
        <f t="shared" si="61"/>
        <v>Office Supplies</v>
      </c>
      <c r="W80" s="962"/>
      <c r="X80" s="963"/>
      <c r="AB80" s="111">
        <f t="shared" si="73"/>
        <v>0</v>
      </c>
      <c r="AD80" s="116">
        <f t="shared" si="62"/>
        <v>0</v>
      </c>
      <c r="AF80" s="116">
        <f t="shared" si="63"/>
        <v>0</v>
      </c>
      <c r="AH80" s="116">
        <f t="shared" si="64"/>
        <v>0</v>
      </c>
      <c r="AJ80" s="116">
        <f t="shared" si="65"/>
        <v>0</v>
      </c>
      <c r="AL80" s="116">
        <f t="shared" si="66"/>
        <v>0</v>
      </c>
      <c r="AN80" s="116">
        <f t="shared" si="67"/>
        <v>0</v>
      </c>
      <c r="AP80" s="116">
        <f t="shared" si="68"/>
        <v>0</v>
      </c>
      <c r="AR80" s="116">
        <f t="shared" si="69"/>
        <v>0</v>
      </c>
      <c r="AT80" s="116">
        <f t="shared" si="70"/>
        <v>0</v>
      </c>
      <c r="AV80" s="116">
        <f t="shared" si="71"/>
        <v>0</v>
      </c>
    </row>
    <row r="81" spans="1:48" x14ac:dyDescent="0.25">
      <c r="A81" s="132"/>
      <c r="C81" s="941" t="s">
        <v>336</v>
      </c>
      <c r="D81" s="942"/>
      <c r="E81" s="943"/>
      <c r="F81" s="109"/>
      <c r="G81" s="378">
        <f t="shared" si="74"/>
        <v>0</v>
      </c>
      <c r="H81" s="224">
        <f t="shared" si="60"/>
        <v>0</v>
      </c>
      <c r="I81" s="224">
        <f ca="1">IF('Step 4-Reports &amp; Comparisons'!$E$108&lt;&gt;0,F81/'Step 4-Reports &amp; Comparisons'!$E$108,0)</f>
        <v>0</v>
      </c>
      <c r="J81" s="398"/>
      <c r="K81" s="674">
        <f t="shared" si="72"/>
        <v>1</v>
      </c>
      <c r="L81" s="199"/>
      <c r="M81" s="199"/>
      <c r="N81" s="199"/>
      <c r="O81" s="199"/>
      <c r="P81" s="199"/>
      <c r="Q81" s="199"/>
      <c r="R81" s="199"/>
      <c r="S81" s="199"/>
      <c r="T81" s="199"/>
      <c r="U81" s="389"/>
      <c r="V81" s="961" t="str">
        <f t="shared" si="61"/>
        <v>Postage</v>
      </c>
      <c r="W81" s="962"/>
      <c r="X81" s="963"/>
      <c r="AB81" s="111">
        <f t="shared" si="73"/>
        <v>0</v>
      </c>
      <c r="AD81" s="116">
        <f t="shared" si="62"/>
        <v>0</v>
      </c>
      <c r="AF81" s="116">
        <f t="shared" si="63"/>
        <v>0</v>
      </c>
      <c r="AH81" s="116">
        <f t="shared" si="64"/>
        <v>0</v>
      </c>
      <c r="AJ81" s="116">
        <f t="shared" si="65"/>
        <v>0</v>
      </c>
      <c r="AL81" s="116">
        <f t="shared" si="66"/>
        <v>0</v>
      </c>
      <c r="AN81" s="116">
        <f t="shared" si="67"/>
        <v>0</v>
      </c>
      <c r="AP81" s="116">
        <f t="shared" si="68"/>
        <v>0</v>
      </c>
      <c r="AR81" s="116">
        <f t="shared" si="69"/>
        <v>0</v>
      </c>
      <c r="AT81" s="116">
        <f t="shared" si="70"/>
        <v>0</v>
      </c>
      <c r="AV81" s="116">
        <f t="shared" si="71"/>
        <v>0</v>
      </c>
    </row>
    <row r="82" spans="1:48" x14ac:dyDescent="0.25">
      <c r="A82" s="132"/>
      <c r="C82" s="941" t="s">
        <v>201</v>
      </c>
      <c r="D82" s="942"/>
      <c r="E82" s="943"/>
      <c r="F82" s="109"/>
      <c r="G82" s="378">
        <f t="shared" si="74"/>
        <v>0</v>
      </c>
      <c r="H82" s="224">
        <f t="shared" si="60"/>
        <v>0</v>
      </c>
      <c r="I82" s="224">
        <f ca="1">IF('Step 4-Reports &amp; Comparisons'!$E$108&lt;&gt;0,F82/'Step 4-Reports &amp; Comparisons'!$E$108,0)</f>
        <v>0</v>
      </c>
      <c r="J82" s="398"/>
      <c r="K82" s="674">
        <f t="shared" si="72"/>
        <v>1</v>
      </c>
      <c r="L82" s="199"/>
      <c r="M82" s="199"/>
      <c r="N82" s="199"/>
      <c r="O82" s="199"/>
      <c r="P82" s="199"/>
      <c r="Q82" s="199"/>
      <c r="R82" s="199"/>
      <c r="S82" s="199"/>
      <c r="T82" s="199"/>
      <c r="U82" s="389"/>
      <c r="V82" s="961" t="str">
        <f t="shared" si="61"/>
        <v>Travel</v>
      </c>
      <c r="W82" s="962"/>
      <c r="X82" s="963"/>
      <c r="AB82" s="111">
        <f t="shared" si="73"/>
        <v>0</v>
      </c>
      <c r="AD82" s="116">
        <f t="shared" si="62"/>
        <v>0</v>
      </c>
      <c r="AF82" s="116">
        <f t="shared" si="63"/>
        <v>0</v>
      </c>
      <c r="AH82" s="116">
        <f t="shared" si="64"/>
        <v>0</v>
      </c>
      <c r="AJ82" s="116">
        <f t="shared" si="65"/>
        <v>0</v>
      </c>
      <c r="AL82" s="116">
        <f t="shared" si="66"/>
        <v>0</v>
      </c>
      <c r="AN82" s="116">
        <f t="shared" si="67"/>
        <v>0</v>
      </c>
      <c r="AP82" s="116">
        <f t="shared" si="68"/>
        <v>0</v>
      </c>
      <c r="AR82" s="116">
        <f t="shared" si="69"/>
        <v>0</v>
      </c>
      <c r="AT82" s="116">
        <f t="shared" si="70"/>
        <v>0</v>
      </c>
      <c r="AV82" s="116">
        <f t="shared" si="71"/>
        <v>0</v>
      </c>
    </row>
    <row r="83" spans="1:48" x14ac:dyDescent="0.25">
      <c r="A83" s="132"/>
      <c r="C83" s="957" t="s">
        <v>274</v>
      </c>
      <c r="D83" s="942"/>
      <c r="E83" s="943"/>
      <c r="F83" s="109"/>
      <c r="G83" s="378">
        <f t="shared" si="74"/>
        <v>0</v>
      </c>
      <c r="H83" s="224">
        <f t="shared" si="60"/>
        <v>0</v>
      </c>
      <c r="I83" s="224">
        <f ca="1">IF('Step 4-Reports &amp; Comparisons'!$E$108&lt;&gt;0,F83/'Step 4-Reports &amp; Comparisons'!$E$108,0)</f>
        <v>0</v>
      </c>
      <c r="J83" s="398"/>
      <c r="K83" s="674">
        <f t="shared" si="72"/>
        <v>1</v>
      </c>
      <c r="L83" s="199"/>
      <c r="M83" s="199"/>
      <c r="N83" s="199"/>
      <c r="O83" s="199"/>
      <c r="P83" s="199"/>
      <c r="Q83" s="199"/>
      <c r="R83" s="199"/>
      <c r="S83" s="199"/>
      <c r="T83" s="199"/>
      <c r="U83" s="389"/>
      <c r="V83" s="961" t="str">
        <f t="shared" si="61"/>
        <v xml:space="preserve">Other  </v>
      </c>
      <c r="W83" s="962"/>
      <c r="X83" s="963"/>
      <c r="AB83" s="111">
        <f t="shared" si="73"/>
        <v>0</v>
      </c>
      <c r="AD83" s="116">
        <f t="shared" si="62"/>
        <v>0</v>
      </c>
      <c r="AF83" s="116">
        <f t="shared" si="63"/>
        <v>0</v>
      </c>
      <c r="AH83" s="116">
        <f t="shared" si="64"/>
        <v>0</v>
      </c>
      <c r="AJ83" s="116">
        <f t="shared" si="65"/>
        <v>0</v>
      </c>
      <c r="AL83" s="116">
        <f t="shared" si="66"/>
        <v>0</v>
      </c>
      <c r="AN83" s="116">
        <f t="shared" si="67"/>
        <v>0</v>
      </c>
      <c r="AP83" s="116">
        <f t="shared" si="68"/>
        <v>0</v>
      </c>
      <c r="AR83" s="116">
        <f t="shared" si="69"/>
        <v>0</v>
      </c>
      <c r="AT83" s="116">
        <f t="shared" si="70"/>
        <v>0</v>
      </c>
      <c r="AV83" s="116">
        <f t="shared" si="71"/>
        <v>0</v>
      </c>
    </row>
    <row r="84" spans="1:48" x14ac:dyDescent="0.25">
      <c r="A84" s="132"/>
      <c r="C84" s="957" t="s">
        <v>274</v>
      </c>
      <c r="D84" s="942"/>
      <c r="E84" s="943"/>
      <c r="F84" s="109"/>
      <c r="G84" s="378">
        <f t="shared" si="74"/>
        <v>0</v>
      </c>
      <c r="H84" s="224">
        <f t="shared" si="60"/>
        <v>0</v>
      </c>
      <c r="I84" s="224">
        <f ca="1">IF('Step 4-Reports &amp; Comparisons'!$E$108&lt;&gt;0,F84/'Step 4-Reports &amp; Comparisons'!$E$108,0)</f>
        <v>0</v>
      </c>
      <c r="J84" s="398"/>
      <c r="K84" s="674">
        <f t="shared" si="72"/>
        <v>1</v>
      </c>
      <c r="L84" s="199"/>
      <c r="M84" s="199"/>
      <c r="N84" s="199"/>
      <c r="O84" s="199"/>
      <c r="P84" s="199"/>
      <c r="Q84" s="199"/>
      <c r="R84" s="199"/>
      <c r="S84" s="199"/>
      <c r="T84" s="199"/>
      <c r="U84" s="389"/>
      <c r="V84" s="961" t="str">
        <f t="shared" si="61"/>
        <v xml:space="preserve">Other  </v>
      </c>
      <c r="W84" s="962"/>
      <c r="X84" s="963"/>
      <c r="AB84" s="111">
        <f t="shared" si="73"/>
        <v>0</v>
      </c>
      <c r="AD84" s="116">
        <f t="shared" si="62"/>
        <v>0</v>
      </c>
      <c r="AF84" s="116">
        <f t="shared" si="63"/>
        <v>0</v>
      </c>
      <c r="AH84" s="116">
        <f t="shared" si="64"/>
        <v>0</v>
      </c>
      <c r="AJ84" s="116">
        <f t="shared" si="65"/>
        <v>0</v>
      </c>
      <c r="AL84" s="116">
        <f t="shared" si="66"/>
        <v>0</v>
      </c>
      <c r="AN84" s="116">
        <f t="shared" si="67"/>
        <v>0</v>
      </c>
      <c r="AP84" s="116">
        <f t="shared" si="68"/>
        <v>0</v>
      </c>
      <c r="AR84" s="116">
        <f t="shared" si="69"/>
        <v>0</v>
      </c>
      <c r="AT84" s="116">
        <f t="shared" si="70"/>
        <v>0</v>
      </c>
      <c r="AV84" s="116">
        <f t="shared" si="71"/>
        <v>0</v>
      </c>
    </row>
    <row r="85" spans="1:48" x14ac:dyDescent="0.25">
      <c r="A85" s="132"/>
      <c r="C85" s="957" t="s">
        <v>274</v>
      </c>
      <c r="D85" s="942"/>
      <c r="E85" s="943"/>
      <c r="F85" s="109"/>
      <c r="G85" s="378">
        <f t="shared" si="74"/>
        <v>0</v>
      </c>
      <c r="H85" s="224">
        <f t="shared" si="60"/>
        <v>0</v>
      </c>
      <c r="I85" s="224">
        <f ca="1">IF('Step 4-Reports &amp; Comparisons'!$E$108&lt;&gt;0,F85/'Step 4-Reports &amp; Comparisons'!$E$108,0)</f>
        <v>0</v>
      </c>
      <c r="J85" s="398"/>
      <c r="K85" s="674">
        <f t="shared" si="72"/>
        <v>1</v>
      </c>
      <c r="L85" s="199"/>
      <c r="M85" s="199"/>
      <c r="N85" s="199"/>
      <c r="O85" s="199"/>
      <c r="P85" s="199"/>
      <c r="Q85" s="199"/>
      <c r="R85" s="199"/>
      <c r="S85" s="199"/>
      <c r="T85" s="199"/>
      <c r="U85" s="389"/>
      <c r="V85" s="961" t="str">
        <f t="shared" si="61"/>
        <v xml:space="preserve">Other  </v>
      </c>
      <c r="W85" s="962"/>
      <c r="X85" s="963"/>
      <c r="AB85" s="111">
        <f t="shared" si="73"/>
        <v>0</v>
      </c>
      <c r="AD85" s="116">
        <f t="shared" si="62"/>
        <v>0</v>
      </c>
      <c r="AF85" s="116">
        <f t="shared" si="63"/>
        <v>0</v>
      </c>
      <c r="AH85" s="116">
        <f t="shared" si="64"/>
        <v>0</v>
      </c>
      <c r="AJ85" s="116">
        <f t="shared" si="65"/>
        <v>0</v>
      </c>
      <c r="AL85" s="116">
        <f t="shared" si="66"/>
        <v>0</v>
      </c>
      <c r="AN85" s="116">
        <f t="shared" si="67"/>
        <v>0</v>
      </c>
      <c r="AP85" s="116">
        <f t="shared" si="68"/>
        <v>0</v>
      </c>
      <c r="AR85" s="116">
        <f t="shared" si="69"/>
        <v>0</v>
      </c>
      <c r="AT85" s="116">
        <f t="shared" si="70"/>
        <v>0</v>
      </c>
      <c r="AV85" s="116">
        <f t="shared" si="71"/>
        <v>0</v>
      </c>
    </row>
    <row r="86" spans="1:48" x14ac:dyDescent="0.25">
      <c r="A86" s="132"/>
      <c r="C86" s="957" t="s">
        <v>274</v>
      </c>
      <c r="D86" s="942"/>
      <c r="E86" s="943"/>
      <c r="F86" s="109"/>
      <c r="G86" s="378">
        <f t="shared" si="74"/>
        <v>0</v>
      </c>
      <c r="H86" s="224">
        <f t="shared" si="60"/>
        <v>0</v>
      </c>
      <c r="I86" s="224">
        <f ca="1">IF('Step 4-Reports &amp; Comparisons'!$E$108&lt;&gt;0,F86/'Step 4-Reports &amp; Comparisons'!$E$108,0)</f>
        <v>0</v>
      </c>
      <c r="J86" s="398"/>
      <c r="K86" s="674">
        <f t="shared" si="72"/>
        <v>1</v>
      </c>
      <c r="L86" s="199"/>
      <c r="M86" s="199"/>
      <c r="N86" s="199"/>
      <c r="O86" s="199"/>
      <c r="P86" s="199"/>
      <c r="Q86" s="199"/>
      <c r="R86" s="199"/>
      <c r="S86" s="199"/>
      <c r="T86" s="199"/>
      <c r="U86" s="389"/>
      <c r="V86" s="961" t="str">
        <f t="shared" si="61"/>
        <v xml:space="preserve">Other  </v>
      </c>
      <c r="W86" s="962"/>
      <c r="X86" s="963"/>
      <c r="AB86" s="111">
        <f t="shared" si="73"/>
        <v>0</v>
      </c>
      <c r="AD86" s="116">
        <f t="shared" si="62"/>
        <v>0</v>
      </c>
      <c r="AF86" s="116">
        <f t="shared" si="63"/>
        <v>0</v>
      </c>
      <c r="AH86" s="116">
        <f t="shared" si="64"/>
        <v>0</v>
      </c>
      <c r="AJ86" s="116">
        <f t="shared" si="65"/>
        <v>0</v>
      </c>
      <c r="AL86" s="116">
        <f t="shared" si="66"/>
        <v>0</v>
      </c>
      <c r="AN86" s="116">
        <f t="shared" si="67"/>
        <v>0</v>
      </c>
      <c r="AP86" s="116">
        <f t="shared" si="68"/>
        <v>0</v>
      </c>
      <c r="AR86" s="116">
        <f t="shared" si="69"/>
        <v>0</v>
      </c>
      <c r="AT86" s="116">
        <f t="shared" si="70"/>
        <v>0</v>
      </c>
      <c r="AV86" s="116">
        <f t="shared" si="71"/>
        <v>0</v>
      </c>
    </row>
    <row r="87" spans="1:48" x14ac:dyDescent="0.25">
      <c r="A87" s="132"/>
      <c r="C87" s="957" t="s">
        <v>274</v>
      </c>
      <c r="D87" s="942"/>
      <c r="E87" s="943"/>
      <c r="F87" s="109"/>
      <c r="G87" s="378">
        <f t="shared" si="74"/>
        <v>0</v>
      </c>
      <c r="H87" s="224">
        <f t="shared" si="60"/>
        <v>0</v>
      </c>
      <c r="I87" s="224">
        <f ca="1">IF('Step 4-Reports &amp; Comparisons'!$E$108&lt;&gt;0,F87/'Step 4-Reports &amp; Comparisons'!$E$108,0)</f>
        <v>0</v>
      </c>
      <c r="J87" s="398"/>
      <c r="K87" s="674">
        <f t="shared" si="72"/>
        <v>1</v>
      </c>
      <c r="L87" s="199"/>
      <c r="M87" s="199"/>
      <c r="N87" s="199"/>
      <c r="O87" s="199"/>
      <c r="P87" s="199"/>
      <c r="Q87" s="199"/>
      <c r="R87" s="199"/>
      <c r="S87" s="199"/>
      <c r="T87" s="199"/>
      <c r="U87" s="389"/>
      <c r="V87" s="961" t="str">
        <f t="shared" si="61"/>
        <v xml:space="preserve">Other  </v>
      </c>
      <c r="W87" s="962"/>
      <c r="X87" s="963"/>
      <c r="AB87" s="111">
        <f t="shared" si="73"/>
        <v>0</v>
      </c>
      <c r="AD87" s="116">
        <f t="shared" si="62"/>
        <v>0</v>
      </c>
      <c r="AF87" s="116">
        <f t="shared" si="63"/>
        <v>0</v>
      </c>
      <c r="AH87" s="116">
        <f t="shared" si="64"/>
        <v>0</v>
      </c>
      <c r="AJ87" s="116">
        <f t="shared" si="65"/>
        <v>0</v>
      </c>
      <c r="AL87" s="116">
        <f t="shared" si="66"/>
        <v>0</v>
      </c>
      <c r="AN87" s="116">
        <f t="shared" si="67"/>
        <v>0</v>
      </c>
      <c r="AP87" s="116">
        <f t="shared" si="68"/>
        <v>0</v>
      </c>
      <c r="AR87" s="116">
        <f t="shared" si="69"/>
        <v>0</v>
      </c>
      <c r="AT87" s="116">
        <f t="shared" si="70"/>
        <v>0</v>
      </c>
      <c r="AV87" s="116">
        <f t="shared" si="71"/>
        <v>0</v>
      </c>
    </row>
    <row r="88" spans="1:48" x14ac:dyDescent="0.25">
      <c r="A88" s="132"/>
      <c r="C88" s="957" t="s">
        <v>274</v>
      </c>
      <c r="D88" s="942"/>
      <c r="E88" s="943"/>
      <c r="F88" s="233"/>
      <c r="G88" s="379">
        <f t="shared" si="74"/>
        <v>0</v>
      </c>
      <c r="H88" s="234">
        <f t="shared" si="60"/>
        <v>0</v>
      </c>
      <c r="I88" s="234">
        <f ca="1">IF('Step 4-Reports &amp; Comparisons'!$E$108&lt;&gt;0,F88/'Step 4-Reports &amp; Comparisons'!$E$108,0)</f>
        <v>0</v>
      </c>
      <c r="J88" s="398"/>
      <c r="K88" s="674">
        <f t="shared" si="72"/>
        <v>1</v>
      </c>
      <c r="L88" s="390"/>
      <c r="M88" s="390"/>
      <c r="N88" s="390"/>
      <c r="O88" s="390"/>
      <c r="P88" s="390"/>
      <c r="Q88" s="390"/>
      <c r="R88" s="390"/>
      <c r="S88" s="390"/>
      <c r="T88" s="390"/>
      <c r="U88" s="391"/>
      <c r="V88" s="961" t="str">
        <f t="shared" si="61"/>
        <v xml:space="preserve">Other  </v>
      </c>
      <c r="W88" s="962"/>
      <c r="X88" s="963"/>
      <c r="AB88" s="235">
        <f t="shared" si="73"/>
        <v>0</v>
      </c>
      <c r="AD88" s="236">
        <f t="shared" si="62"/>
        <v>0</v>
      </c>
      <c r="AF88" s="236">
        <f t="shared" si="63"/>
        <v>0</v>
      </c>
      <c r="AH88" s="236">
        <f t="shared" si="64"/>
        <v>0</v>
      </c>
      <c r="AJ88" s="236">
        <f t="shared" si="65"/>
        <v>0</v>
      </c>
      <c r="AL88" s="236">
        <f t="shared" si="66"/>
        <v>0</v>
      </c>
      <c r="AN88" s="236">
        <f t="shared" si="67"/>
        <v>0</v>
      </c>
      <c r="AP88" s="236">
        <f t="shared" si="68"/>
        <v>0</v>
      </c>
      <c r="AR88" s="236">
        <f t="shared" si="69"/>
        <v>0</v>
      </c>
      <c r="AT88" s="236">
        <f t="shared" si="70"/>
        <v>0</v>
      </c>
      <c r="AV88" s="236">
        <f t="shared" si="71"/>
        <v>0</v>
      </c>
    </row>
    <row r="89" spans="1:48" ht="16.2" thickBot="1" x14ac:dyDescent="0.35">
      <c r="A89" s="132"/>
      <c r="C89" s="664"/>
      <c r="D89"/>
      <c r="E89" s="473" t="s">
        <v>574</v>
      </c>
      <c r="F89" s="667">
        <f>F63</f>
        <v>0</v>
      </c>
      <c r="G89" s="668">
        <f>G63</f>
        <v>0</v>
      </c>
      <c r="H89" s="669">
        <f>H63</f>
        <v>0</v>
      </c>
      <c r="I89" s="670">
        <f ca="1">I63</f>
        <v>0</v>
      </c>
      <c r="J89" s="398"/>
      <c r="K89" s="671"/>
      <c r="L89" s="722"/>
      <c r="M89" s="722"/>
      <c r="N89" s="722"/>
      <c r="O89" s="722"/>
      <c r="P89" s="722"/>
      <c r="Q89" s="722"/>
      <c r="R89" s="722"/>
      <c r="S89" s="722"/>
      <c r="T89" s="722"/>
      <c r="U89" s="722"/>
      <c r="V89" s="664"/>
      <c r="W89"/>
      <c r="X89" s="665"/>
      <c r="AB89" s="672"/>
      <c r="AD89" s="721"/>
      <c r="AF89" s="721"/>
      <c r="AH89" s="721"/>
      <c r="AJ89" s="721"/>
      <c r="AL89" s="721"/>
      <c r="AN89" s="721"/>
      <c r="AP89" s="721"/>
      <c r="AR89" s="721"/>
      <c r="AT89" s="721"/>
      <c r="AV89" s="659"/>
    </row>
    <row r="90" spans="1:48" ht="16.2" thickTop="1" x14ac:dyDescent="0.3">
      <c r="A90" s="241"/>
      <c r="C90" s="392" t="s">
        <v>332</v>
      </c>
      <c r="D90" s="393"/>
      <c r="E90" s="237"/>
      <c r="F90" s="666">
        <f>SUM(F91:F101)</f>
        <v>0</v>
      </c>
      <c r="G90" s="661">
        <f>SUM(G91:G101)</f>
        <v>0</v>
      </c>
      <c r="H90" s="662">
        <f t="shared" ref="H90:H101" si="75">F90/$F$152</f>
        <v>0</v>
      </c>
      <c r="I90" s="662">
        <f ca="1">IF('Step 4-Reports &amp; Comparisons'!$E$108&lt;&gt;0,F90/'Step 4-Reports &amp; Comparisons'!$E$108,0)</f>
        <v>0</v>
      </c>
      <c r="J90" s="397"/>
      <c r="K90" s="679" t="str">
        <f>C90</f>
        <v>Insurance</v>
      </c>
      <c r="L90" s="237"/>
      <c r="M90" s="237"/>
      <c r="N90" s="237"/>
      <c r="O90" s="237"/>
      <c r="P90" s="237"/>
      <c r="Q90" s="237"/>
      <c r="R90" s="237"/>
      <c r="S90" s="237"/>
      <c r="T90" s="237"/>
      <c r="U90" s="237"/>
      <c r="V90" s="967" t="str">
        <f t="shared" ref="V90:V101" si="76">C90</f>
        <v>Insurance</v>
      </c>
      <c r="W90" s="968"/>
      <c r="X90" s="969"/>
      <c r="AB90" s="238"/>
      <c r="AD90" s="239">
        <f t="shared" ref="AD90:AD101" si="77">L90*$F90</f>
        <v>0</v>
      </c>
      <c r="AF90" s="239">
        <f t="shared" ref="AF90:AF101" si="78">M90*$F90</f>
        <v>0</v>
      </c>
      <c r="AH90" s="239">
        <f t="shared" ref="AH90:AH101" si="79">N90*$F90</f>
        <v>0</v>
      </c>
      <c r="AJ90" s="239">
        <f t="shared" ref="AJ90:AJ101" si="80">O90*$F90</f>
        <v>0</v>
      </c>
      <c r="AL90" s="239">
        <f t="shared" ref="AL90:AL101" si="81">P90*$F90</f>
        <v>0</v>
      </c>
      <c r="AN90" s="239">
        <f t="shared" ref="AN90:AN101" si="82">Q90*$F90</f>
        <v>0</v>
      </c>
      <c r="AP90" s="239">
        <f t="shared" ref="AP90:AP101" si="83">R90*$F90</f>
        <v>0</v>
      </c>
      <c r="AR90" s="239">
        <f t="shared" ref="AR90:AR101" si="84">S90*$F90</f>
        <v>0</v>
      </c>
      <c r="AT90" s="239">
        <f t="shared" ref="AT90:AT101" si="85">T90*$F90</f>
        <v>0</v>
      </c>
      <c r="AV90" s="239">
        <f t="shared" ref="AV90:AV101" si="86">U90*$F90</f>
        <v>0</v>
      </c>
    </row>
    <row r="91" spans="1:48" x14ac:dyDescent="0.25">
      <c r="A91" s="132"/>
      <c r="C91" s="941" t="s">
        <v>384</v>
      </c>
      <c r="D91" s="942"/>
      <c r="E91" s="943"/>
      <c r="F91" s="229"/>
      <c r="G91" s="377">
        <f>F91/12</f>
        <v>0</v>
      </c>
      <c r="H91" s="230">
        <f t="shared" si="75"/>
        <v>0</v>
      </c>
      <c r="I91" s="230">
        <f ca="1">IF('Step 4-Reports &amp; Comparisons'!$E$108&lt;&gt;0,F91/'Step 4-Reports &amp; Comparisons'!$E$108,0)</f>
        <v>0</v>
      </c>
      <c r="J91" s="398"/>
      <c r="K91" s="674">
        <f t="shared" ref="K91:K101" si="87">IF(L91+M91+N91+O91+P91+Q91+R91+S91+T91+U91&gt;1,"Error, &gt;100%",1-L91-M91-N91-O91-P91-Q91-R91-S91-T91-U91)</f>
        <v>1</v>
      </c>
      <c r="L91" s="387"/>
      <c r="M91" s="387"/>
      <c r="N91" s="387"/>
      <c r="O91" s="387"/>
      <c r="P91" s="387"/>
      <c r="Q91" s="387"/>
      <c r="R91" s="387"/>
      <c r="S91" s="387"/>
      <c r="T91" s="387"/>
      <c r="U91" s="388"/>
      <c r="V91" s="961" t="str">
        <f t="shared" si="76"/>
        <v>Insurance-Business Owner</v>
      </c>
      <c r="W91" s="962"/>
      <c r="X91" s="963"/>
      <c r="AB91" s="231">
        <f t="shared" ref="AB91:AB101" si="88">K91*F91</f>
        <v>0</v>
      </c>
      <c r="AD91" s="232">
        <f t="shared" si="77"/>
        <v>0</v>
      </c>
      <c r="AF91" s="232">
        <f t="shared" si="78"/>
        <v>0</v>
      </c>
      <c r="AH91" s="232">
        <f t="shared" si="79"/>
        <v>0</v>
      </c>
      <c r="AJ91" s="232">
        <f t="shared" si="80"/>
        <v>0</v>
      </c>
      <c r="AL91" s="232">
        <f t="shared" si="81"/>
        <v>0</v>
      </c>
      <c r="AN91" s="232">
        <f t="shared" si="82"/>
        <v>0</v>
      </c>
      <c r="AP91" s="232">
        <f t="shared" si="83"/>
        <v>0</v>
      </c>
      <c r="AR91" s="232">
        <f t="shared" si="84"/>
        <v>0</v>
      </c>
      <c r="AT91" s="232">
        <f t="shared" si="85"/>
        <v>0</v>
      </c>
      <c r="AV91" s="232">
        <f t="shared" si="86"/>
        <v>0</v>
      </c>
    </row>
    <row r="92" spans="1:48" x14ac:dyDescent="0.25">
      <c r="A92" s="132"/>
      <c r="C92" s="941" t="s">
        <v>298</v>
      </c>
      <c r="D92" s="942"/>
      <c r="E92" s="943"/>
      <c r="F92" s="109"/>
      <c r="G92" s="378">
        <f t="shared" ref="G92:G101" si="89">F92/12</f>
        <v>0</v>
      </c>
      <c r="H92" s="224">
        <f t="shared" si="75"/>
        <v>0</v>
      </c>
      <c r="I92" s="224">
        <f ca="1">IF('Step 4-Reports &amp; Comparisons'!$E$108&lt;&gt;0,F92/'Step 4-Reports &amp; Comparisons'!$E$108,0)</f>
        <v>0</v>
      </c>
      <c r="J92" s="398"/>
      <c r="K92" s="674">
        <f t="shared" si="87"/>
        <v>1</v>
      </c>
      <c r="L92" s="199"/>
      <c r="M92" s="199"/>
      <c r="N92" s="199"/>
      <c r="O92" s="199"/>
      <c r="P92" s="199"/>
      <c r="Q92" s="199"/>
      <c r="R92" s="199"/>
      <c r="S92" s="199"/>
      <c r="T92" s="199"/>
      <c r="U92" s="389"/>
      <c r="V92" s="961" t="str">
        <f t="shared" si="76"/>
        <v>Insurance-Business Property</v>
      </c>
      <c r="W92" s="962"/>
      <c r="X92" s="963"/>
      <c r="AB92" s="111">
        <f t="shared" si="88"/>
        <v>0</v>
      </c>
      <c r="AD92" s="116">
        <f t="shared" si="77"/>
        <v>0</v>
      </c>
      <c r="AF92" s="116">
        <f t="shared" si="78"/>
        <v>0</v>
      </c>
      <c r="AH92" s="116">
        <f t="shared" si="79"/>
        <v>0</v>
      </c>
      <c r="AJ92" s="116">
        <f t="shared" si="80"/>
        <v>0</v>
      </c>
      <c r="AL92" s="116">
        <f t="shared" si="81"/>
        <v>0</v>
      </c>
      <c r="AN92" s="116">
        <f t="shared" si="82"/>
        <v>0</v>
      </c>
      <c r="AP92" s="116">
        <f t="shared" si="83"/>
        <v>0</v>
      </c>
      <c r="AR92" s="116">
        <f t="shared" si="84"/>
        <v>0</v>
      </c>
      <c r="AT92" s="116">
        <f t="shared" si="85"/>
        <v>0</v>
      </c>
      <c r="AV92" s="116">
        <f t="shared" si="86"/>
        <v>0</v>
      </c>
    </row>
    <row r="93" spans="1:48" x14ac:dyDescent="0.25">
      <c r="A93" s="132"/>
      <c r="C93" s="941" t="s">
        <v>299</v>
      </c>
      <c r="D93" s="942"/>
      <c r="E93" s="943"/>
      <c r="F93" s="109"/>
      <c r="G93" s="378">
        <f t="shared" si="89"/>
        <v>0</v>
      </c>
      <c r="H93" s="224">
        <f t="shared" si="75"/>
        <v>0</v>
      </c>
      <c r="I93" s="224">
        <f ca="1">IF('Step 4-Reports &amp; Comparisons'!$E$108&lt;&gt;0,F93/'Step 4-Reports &amp; Comparisons'!$E$108,0)</f>
        <v>0</v>
      </c>
      <c r="J93" s="398"/>
      <c r="K93" s="674">
        <f t="shared" si="87"/>
        <v>1</v>
      </c>
      <c r="L93" s="199"/>
      <c r="M93" s="199"/>
      <c r="N93" s="199"/>
      <c r="O93" s="199"/>
      <c r="P93" s="199"/>
      <c r="Q93" s="199"/>
      <c r="R93" s="199"/>
      <c r="S93" s="199"/>
      <c r="T93" s="199"/>
      <c r="U93" s="389"/>
      <c r="V93" s="961" t="str">
        <f t="shared" si="76"/>
        <v>Insurance-Business Interruption</v>
      </c>
      <c r="W93" s="962"/>
      <c r="X93" s="963"/>
      <c r="AB93" s="111">
        <f t="shared" si="88"/>
        <v>0</v>
      </c>
      <c r="AD93" s="116">
        <f t="shared" si="77"/>
        <v>0</v>
      </c>
      <c r="AF93" s="116">
        <f t="shared" si="78"/>
        <v>0</v>
      </c>
      <c r="AH93" s="116">
        <f t="shared" si="79"/>
        <v>0</v>
      </c>
      <c r="AJ93" s="116">
        <f t="shared" si="80"/>
        <v>0</v>
      </c>
      <c r="AL93" s="116">
        <f t="shared" si="81"/>
        <v>0</v>
      </c>
      <c r="AN93" s="116">
        <f t="shared" si="82"/>
        <v>0</v>
      </c>
      <c r="AP93" s="116">
        <f t="shared" si="83"/>
        <v>0</v>
      </c>
      <c r="AR93" s="116">
        <f t="shared" si="84"/>
        <v>0</v>
      </c>
      <c r="AT93" s="116">
        <f t="shared" si="85"/>
        <v>0</v>
      </c>
      <c r="AV93" s="116">
        <f t="shared" si="86"/>
        <v>0</v>
      </c>
    </row>
    <row r="94" spans="1:48" x14ac:dyDescent="0.25">
      <c r="A94" s="132"/>
      <c r="C94" s="941" t="s">
        <v>385</v>
      </c>
      <c r="D94" s="942"/>
      <c r="E94" s="943"/>
      <c r="F94" s="109"/>
      <c r="G94" s="378">
        <f t="shared" si="89"/>
        <v>0</v>
      </c>
      <c r="H94" s="224">
        <f t="shared" si="75"/>
        <v>0</v>
      </c>
      <c r="I94" s="224">
        <f ca="1">IF('Step 4-Reports &amp; Comparisons'!$E$108&lt;&gt;0,F94/'Step 4-Reports &amp; Comparisons'!$E$108,0)</f>
        <v>0</v>
      </c>
      <c r="J94" s="398"/>
      <c r="K94" s="674">
        <f t="shared" si="87"/>
        <v>1</v>
      </c>
      <c r="L94" s="199"/>
      <c r="M94" s="199"/>
      <c r="N94" s="199"/>
      <c r="O94" s="199"/>
      <c r="P94" s="199"/>
      <c r="Q94" s="199"/>
      <c r="R94" s="199"/>
      <c r="S94" s="199"/>
      <c r="T94" s="199"/>
      <c r="U94" s="389"/>
      <c r="V94" s="961" t="str">
        <f t="shared" si="76"/>
        <v>Insurance-Crime</v>
      </c>
      <c r="W94" s="962"/>
      <c r="X94" s="963"/>
      <c r="AB94" s="111">
        <f t="shared" si="88"/>
        <v>0</v>
      </c>
      <c r="AD94" s="116">
        <f t="shared" si="77"/>
        <v>0</v>
      </c>
      <c r="AF94" s="116">
        <f t="shared" si="78"/>
        <v>0</v>
      </c>
      <c r="AH94" s="116">
        <f t="shared" si="79"/>
        <v>0</v>
      </c>
      <c r="AJ94" s="116">
        <f t="shared" si="80"/>
        <v>0</v>
      </c>
      <c r="AL94" s="116">
        <f t="shared" si="81"/>
        <v>0</v>
      </c>
      <c r="AN94" s="116">
        <f t="shared" si="82"/>
        <v>0</v>
      </c>
      <c r="AP94" s="116">
        <f t="shared" si="83"/>
        <v>0</v>
      </c>
      <c r="AR94" s="116">
        <f t="shared" si="84"/>
        <v>0</v>
      </c>
      <c r="AT94" s="116">
        <f t="shared" si="85"/>
        <v>0</v>
      </c>
      <c r="AV94" s="116">
        <f t="shared" si="86"/>
        <v>0</v>
      </c>
    </row>
    <row r="95" spans="1:48" x14ac:dyDescent="0.25">
      <c r="A95" s="132"/>
      <c r="C95" s="941" t="s">
        <v>301</v>
      </c>
      <c r="D95" s="942"/>
      <c r="E95" s="943"/>
      <c r="F95" s="109"/>
      <c r="G95" s="378">
        <f t="shared" si="89"/>
        <v>0</v>
      </c>
      <c r="H95" s="224">
        <f t="shared" si="75"/>
        <v>0</v>
      </c>
      <c r="I95" s="224">
        <f ca="1">IF('Step 4-Reports &amp; Comparisons'!$E$108&lt;&gt;0,F95/'Step 4-Reports &amp; Comparisons'!$E$108,0)</f>
        <v>0</v>
      </c>
      <c r="J95" s="398"/>
      <c r="K95" s="674">
        <f t="shared" si="87"/>
        <v>1</v>
      </c>
      <c r="L95" s="199"/>
      <c r="M95" s="199"/>
      <c r="N95" s="199"/>
      <c r="O95" s="199"/>
      <c r="P95" s="199"/>
      <c r="Q95" s="199"/>
      <c r="R95" s="199"/>
      <c r="S95" s="199"/>
      <c r="T95" s="199"/>
      <c r="U95" s="389"/>
      <c r="V95" s="961" t="str">
        <f t="shared" si="76"/>
        <v>Insurance-Equipment</v>
      </c>
      <c r="W95" s="962"/>
      <c r="X95" s="963"/>
      <c r="AB95" s="111">
        <f t="shared" si="88"/>
        <v>0</v>
      </c>
      <c r="AD95" s="116">
        <f t="shared" si="77"/>
        <v>0</v>
      </c>
      <c r="AF95" s="116">
        <f t="shared" si="78"/>
        <v>0</v>
      </c>
      <c r="AH95" s="116">
        <f t="shared" si="79"/>
        <v>0</v>
      </c>
      <c r="AJ95" s="116">
        <f t="shared" si="80"/>
        <v>0</v>
      </c>
      <c r="AL95" s="116">
        <f t="shared" si="81"/>
        <v>0</v>
      </c>
      <c r="AN95" s="116">
        <f t="shared" si="82"/>
        <v>0</v>
      </c>
      <c r="AP95" s="116">
        <f t="shared" si="83"/>
        <v>0</v>
      </c>
      <c r="AR95" s="116">
        <f t="shared" si="84"/>
        <v>0</v>
      </c>
      <c r="AT95" s="116">
        <f t="shared" si="85"/>
        <v>0</v>
      </c>
      <c r="AV95" s="116">
        <f t="shared" si="86"/>
        <v>0</v>
      </c>
    </row>
    <row r="96" spans="1:48" x14ac:dyDescent="0.25">
      <c r="A96" s="132"/>
      <c r="C96" s="941" t="s">
        <v>383</v>
      </c>
      <c r="D96" s="942"/>
      <c r="E96" s="943"/>
      <c r="F96" s="109"/>
      <c r="G96" s="378">
        <f t="shared" si="89"/>
        <v>0</v>
      </c>
      <c r="H96" s="224">
        <f t="shared" si="75"/>
        <v>0</v>
      </c>
      <c r="I96" s="224">
        <f ca="1">IF('Step 4-Reports &amp; Comparisons'!$E$108&lt;&gt;0,F96/'Step 4-Reports &amp; Comparisons'!$E$108,0)</f>
        <v>0</v>
      </c>
      <c r="J96" s="398"/>
      <c r="K96" s="674">
        <f t="shared" si="87"/>
        <v>1</v>
      </c>
      <c r="L96" s="199"/>
      <c r="M96" s="199"/>
      <c r="N96" s="199"/>
      <c r="O96" s="199"/>
      <c r="P96" s="199"/>
      <c r="Q96" s="199"/>
      <c r="R96" s="199"/>
      <c r="S96" s="199"/>
      <c r="T96" s="199"/>
      <c r="U96" s="389"/>
      <c r="V96" s="961" t="str">
        <f t="shared" si="76"/>
        <v>Insurance-General Liability</v>
      </c>
      <c r="W96" s="962"/>
      <c r="X96" s="963"/>
      <c r="AB96" s="111">
        <f t="shared" si="88"/>
        <v>0</v>
      </c>
      <c r="AD96" s="116">
        <f t="shared" si="77"/>
        <v>0</v>
      </c>
      <c r="AF96" s="116">
        <f t="shared" si="78"/>
        <v>0</v>
      </c>
      <c r="AH96" s="116">
        <f t="shared" si="79"/>
        <v>0</v>
      </c>
      <c r="AJ96" s="116">
        <f t="shared" si="80"/>
        <v>0</v>
      </c>
      <c r="AL96" s="116">
        <f t="shared" si="81"/>
        <v>0</v>
      </c>
      <c r="AN96" s="116">
        <f t="shared" si="82"/>
        <v>0</v>
      </c>
      <c r="AP96" s="116">
        <f t="shared" si="83"/>
        <v>0</v>
      </c>
      <c r="AR96" s="116">
        <f t="shared" si="84"/>
        <v>0</v>
      </c>
      <c r="AT96" s="116">
        <f t="shared" si="85"/>
        <v>0</v>
      </c>
      <c r="AV96" s="116">
        <f t="shared" si="86"/>
        <v>0</v>
      </c>
    </row>
    <row r="97" spans="1:48" x14ac:dyDescent="0.25">
      <c r="A97" s="132"/>
      <c r="C97" s="941" t="s">
        <v>300</v>
      </c>
      <c r="D97" s="942"/>
      <c r="E97" s="943"/>
      <c r="F97" s="109"/>
      <c r="G97" s="378">
        <f t="shared" si="89"/>
        <v>0</v>
      </c>
      <c r="H97" s="224">
        <f t="shared" si="75"/>
        <v>0</v>
      </c>
      <c r="I97" s="224">
        <f ca="1">IF('Step 4-Reports &amp; Comparisons'!$E$108&lt;&gt;0,F97/'Step 4-Reports &amp; Comparisons'!$E$108,0)</f>
        <v>0</v>
      </c>
      <c r="J97" s="398"/>
      <c r="K97" s="674">
        <f t="shared" si="87"/>
        <v>1</v>
      </c>
      <c r="L97" s="199"/>
      <c r="M97" s="199"/>
      <c r="N97" s="199"/>
      <c r="O97" s="199"/>
      <c r="P97" s="199"/>
      <c r="Q97" s="199"/>
      <c r="R97" s="199"/>
      <c r="S97" s="199"/>
      <c r="T97" s="199"/>
      <c r="U97" s="389"/>
      <c r="V97" s="961" t="str">
        <f t="shared" si="76"/>
        <v>Insurance-Umbrella Policy</v>
      </c>
      <c r="W97" s="962"/>
      <c r="X97" s="963"/>
      <c r="AB97" s="111">
        <f t="shared" si="88"/>
        <v>0</v>
      </c>
      <c r="AD97" s="116">
        <f t="shared" si="77"/>
        <v>0</v>
      </c>
      <c r="AF97" s="116">
        <f t="shared" si="78"/>
        <v>0</v>
      </c>
      <c r="AH97" s="116">
        <f t="shared" si="79"/>
        <v>0</v>
      </c>
      <c r="AJ97" s="116">
        <f t="shared" si="80"/>
        <v>0</v>
      </c>
      <c r="AL97" s="116">
        <f t="shared" si="81"/>
        <v>0</v>
      </c>
      <c r="AN97" s="116">
        <f t="shared" si="82"/>
        <v>0</v>
      </c>
      <c r="AP97" s="116">
        <f t="shared" si="83"/>
        <v>0</v>
      </c>
      <c r="AR97" s="116">
        <f t="shared" si="84"/>
        <v>0</v>
      </c>
      <c r="AT97" s="116">
        <f t="shared" si="85"/>
        <v>0</v>
      </c>
      <c r="AV97" s="116">
        <f t="shared" si="86"/>
        <v>0</v>
      </c>
    </row>
    <row r="98" spans="1:48" x14ac:dyDescent="0.25">
      <c r="A98" s="132"/>
      <c r="C98" s="941" t="s">
        <v>245</v>
      </c>
      <c r="D98" s="942"/>
      <c r="E98" s="943">
        <v>0</v>
      </c>
      <c r="F98" s="109"/>
      <c r="G98" s="378">
        <f t="shared" si="89"/>
        <v>0</v>
      </c>
      <c r="H98" s="224">
        <f t="shared" si="75"/>
        <v>0</v>
      </c>
      <c r="I98" s="224">
        <f ca="1">IF('Step 4-Reports &amp; Comparisons'!$E$108&lt;&gt;0,F98/'Step 4-Reports &amp; Comparisons'!$E$108,0)</f>
        <v>0</v>
      </c>
      <c r="J98" s="398"/>
      <c r="K98" s="674">
        <f t="shared" si="87"/>
        <v>1</v>
      </c>
      <c r="L98" s="199"/>
      <c r="M98" s="199"/>
      <c r="N98" s="199"/>
      <c r="O98" s="199"/>
      <c r="P98" s="199"/>
      <c r="Q98" s="199"/>
      <c r="R98" s="199"/>
      <c r="S98" s="199"/>
      <c r="T98" s="199"/>
      <c r="U98" s="389"/>
      <c r="V98" s="961" t="str">
        <f t="shared" si="76"/>
        <v>Insurance-Vehicle</v>
      </c>
      <c r="W98" s="962"/>
      <c r="X98" s="963"/>
      <c r="AB98" s="111">
        <f t="shared" si="88"/>
        <v>0</v>
      </c>
      <c r="AD98" s="116">
        <f t="shared" si="77"/>
        <v>0</v>
      </c>
      <c r="AF98" s="116">
        <f t="shared" si="78"/>
        <v>0</v>
      </c>
      <c r="AH98" s="116">
        <f t="shared" si="79"/>
        <v>0</v>
      </c>
      <c r="AJ98" s="116">
        <f t="shared" si="80"/>
        <v>0</v>
      </c>
      <c r="AL98" s="116">
        <f t="shared" si="81"/>
        <v>0</v>
      </c>
      <c r="AN98" s="116">
        <f t="shared" si="82"/>
        <v>0</v>
      </c>
      <c r="AP98" s="116">
        <f t="shared" si="83"/>
        <v>0</v>
      </c>
      <c r="AR98" s="116">
        <f t="shared" si="84"/>
        <v>0</v>
      </c>
      <c r="AT98" s="116">
        <f t="shared" si="85"/>
        <v>0</v>
      </c>
      <c r="AV98" s="116">
        <f t="shared" si="86"/>
        <v>0</v>
      </c>
    </row>
    <row r="99" spans="1:48" x14ac:dyDescent="0.25">
      <c r="A99" s="132"/>
      <c r="C99" s="957" t="s">
        <v>274</v>
      </c>
      <c r="D99" s="942"/>
      <c r="E99" s="943"/>
      <c r="F99" s="109"/>
      <c r="G99" s="378">
        <f t="shared" si="89"/>
        <v>0</v>
      </c>
      <c r="H99" s="224">
        <f t="shared" si="75"/>
        <v>0</v>
      </c>
      <c r="I99" s="224">
        <f ca="1">IF('Step 4-Reports &amp; Comparisons'!$E$108&lt;&gt;0,F99/'Step 4-Reports &amp; Comparisons'!$E$108,0)</f>
        <v>0</v>
      </c>
      <c r="J99" s="398"/>
      <c r="K99" s="674">
        <f t="shared" si="87"/>
        <v>1</v>
      </c>
      <c r="L99" s="199"/>
      <c r="M99" s="199"/>
      <c r="N99" s="199"/>
      <c r="O99" s="199"/>
      <c r="P99" s="199"/>
      <c r="Q99" s="199"/>
      <c r="R99" s="199"/>
      <c r="S99" s="199"/>
      <c r="T99" s="199"/>
      <c r="U99" s="389"/>
      <c r="V99" s="961" t="str">
        <f t="shared" si="76"/>
        <v xml:space="preserve">Other  </v>
      </c>
      <c r="W99" s="962"/>
      <c r="X99" s="963"/>
      <c r="AB99" s="111">
        <f t="shared" si="88"/>
        <v>0</v>
      </c>
      <c r="AD99" s="116">
        <f t="shared" si="77"/>
        <v>0</v>
      </c>
      <c r="AF99" s="116">
        <f t="shared" si="78"/>
        <v>0</v>
      </c>
      <c r="AH99" s="116">
        <f t="shared" si="79"/>
        <v>0</v>
      </c>
      <c r="AJ99" s="116">
        <f t="shared" si="80"/>
        <v>0</v>
      </c>
      <c r="AL99" s="116">
        <f t="shared" si="81"/>
        <v>0</v>
      </c>
      <c r="AN99" s="116">
        <f t="shared" si="82"/>
        <v>0</v>
      </c>
      <c r="AP99" s="116">
        <f t="shared" si="83"/>
        <v>0</v>
      </c>
      <c r="AR99" s="116">
        <f t="shared" si="84"/>
        <v>0</v>
      </c>
      <c r="AT99" s="116">
        <f t="shared" si="85"/>
        <v>0</v>
      </c>
      <c r="AV99" s="116">
        <f t="shared" si="86"/>
        <v>0</v>
      </c>
    </row>
    <row r="100" spans="1:48" x14ac:dyDescent="0.25">
      <c r="A100" s="132"/>
      <c r="C100" s="957" t="s">
        <v>274</v>
      </c>
      <c r="D100" s="942"/>
      <c r="E100" s="943"/>
      <c r="F100" s="109"/>
      <c r="G100" s="378">
        <f t="shared" si="89"/>
        <v>0</v>
      </c>
      <c r="H100" s="224">
        <f t="shared" si="75"/>
        <v>0</v>
      </c>
      <c r="I100" s="224">
        <f ca="1">IF('Step 4-Reports &amp; Comparisons'!$E$108&lt;&gt;0,F100/'Step 4-Reports &amp; Comparisons'!$E$108,0)</f>
        <v>0</v>
      </c>
      <c r="J100" s="398"/>
      <c r="K100" s="674">
        <f t="shared" si="87"/>
        <v>1</v>
      </c>
      <c r="L100" s="199"/>
      <c r="M100" s="199"/>
      <c r="N100" s="199"/>
      <c r="O100" s="199"/>
      <c r="P100" s="199"/>
      <c r="Q100" s="199"/>
      <c r="R100" s="199"/>
      <c r="S100" s="199"/>
      <c r="T100" s="199"/>
      <c r="U100" s="389"/>
      <c r="V100" s="961" t="str">
        <f t="shared" si="76"/>
        <v xml:space="preserve">Other  </v>
      </c>
      <c r="W100" s="962"/>
      <c r="X100" s="963"/>
      <c r="AB100" s="111">
        <f t="shared" si="88"/>
        <v>0</v>
      </c>
      <c r="AD100" s="116">
        <f t="shared" si="77"/>
        <v>0</v>
      </c>
      <c r="AF100" s="116">
        <f t="shared" si="78"/>
        <v>0</v>
      </c>
      <c r="AH100" s="116">
        <f t="shared" si="79"/>
        <v>0</v>
      </c>
      <c r="AJ100" s="116">
        <f t="shared" si="80"/>
        <v>0</v>
      </c>
      <c r="AL100" s="116">
        <f t="shared" si="81"/>
        <v>0</v>
      </c>
      <c r="AN100" s="116">
        <f t="shared" si="82"/>
        <v>0</v>
      </c>
      <c r="AP100" s="116">
        <f t="shared" si="83"/>
        <v>0</v>
      </c>
      <c r="AR100" s="116">
        <f t="shared" si="84"/>
        <v>0</v>
      </c>
      <c r="AT100" s="116">
        <f t="shared" si="85"/>
        <v>0</v>
      </c>
      <c r="AV100" s="116">
        <f t="shared" si="86"/>
        <v>0</v>
      </c>
    </row>
    <row r="101" spans="1:48" x14ac:dyDescent="0.25">
      <c r="A101" s="132"/>
      <c r="C101" s="957" t="s">
        <v>274</v>
      </c>
      <c r="D101" s="942"/>
      <c r="E101" s="943"/>
      <c r="F101" s="233"/>
      <c r="G101" s="379">
        <f t="shared" si="89"/>
        <v>0</v>
      </c>
      <c r="H101" s="234">
        <f t="shared" si="75"/>
        <v>0</v>
      </c>
      <c r="I101" s="234">
        <f ca="1">IF('Step 4-Reports &amp; Comparisons'!$E$108&lt;&gt;0,F101/'Step 4-Reports &amp; Comparisons'!$E$108,0)</f>
        <v>0</v>
      </c>
      <c r="J101" s="398"/>
      <c r="K101" s="674">
        <f t="shared" si="87"/>
        <v>1</v>
      </c>
      <c r="L101" s="390"/>
      <c r="M101" s="390"/>
      <c r="N101" s="390"/>
      <c r="O101" s="390"/>
      <c r="P101" s="390"/>
      <c r="Q101" s="390"/>
      <c r="R101" s="390"/>
      <c r="S101" s="390"/>
      <c r="T101" s="390"/>
      <c r="U101" s="391"/>
      <c r="V101" s="961" t="str">
        <f t="shared" si="76"/>
        <v xml:space="preserve">Other  </v>
      </c>
      <c r="W101" s="962"/>
      <c r="X101" s="963"/>
      <c r="AB101" s="235">
        <f t="shared" si="88"/>
        <v>0</v>
      </c>
      <c r="AD101" s="236">
        <f t="shared" si="77"/>
        <v>0</v>
      </c>
      <c r="AF101" s="236">
        <f t="shared" si="78"/>
        <v>0</v>
      </c>
      <c r="AH101" s="236">
        <f t="shared" si="79"/>
        <v>0</v>
      </c>
      <c r="AJ101" s="236">
        <f t="shared" si="80"/>
        <v>0</v>
      </c>
      <c r="AL101" s="236">
        <f t="shared" si="81"/>
        <v>0</v>
      </c>
      <c r="AN101" s="236">
        <f t="shared" si="82"/>
        <v>0</v>
      </c>
      <c r="AP101" s="236">
        <f t="shared" si="83"/>
        <v>0</v>
      </c>
      <c r="AR101" s="236">
        <f t="shared" si="84"/>
        <v>0</v>
      </c>
      <c r="AT101" s="236">
        <f t="shared" si="85"/>
        <v>0</v>
      </c>
      <c r="AV101" s="236">
        <f t="shared" si="86"/>
        <v>0</v>
      </c>
    </row>
    <row r="102" spans="1:48" ht="16.2" thickBot="1" x14ac:dyDescent="0.35">
      <c r="A102" s="132"/>
      <c r="C102" s="664"/>
      <c r="D102"/>
      <c r="E102" s="473" t="s">
        <v>574</v>
      </c>
      <c r="F102" s="667">
        <f>F90</f>
        <v>0</v>
      </c>
      <c r="G102" s="668">
        <f>G90</f>
        <v>0</v>
      </c>
      <c r="H102" s="669">
        <f>H90</f>
        <v>0</v>
      </c>
      <c r="I102" s="670">
        <f ca="1">I90</f>
        <v>0</v>
      </c>
      <c r="J102" s="398"/>
      <c r="K102" s="671"/>
      <c r="L102" s="722"/>
      <c r="M102" s="722"/>
      <c r="N102" s="722"/>
      <c r="O102" s="722"/>
      <c r="P102" s="722"/>
      <c r="Q102" s="722"/>
      <c r="R102" s="722"/>
      <c r="S102" s="722"/>
      <c r="T102" s="722"/>
      <c r="U102" s="722"/>
      <c r="V102" s="664"/>
      <c r="W102"/>
      <c r="X102" s="665"/>
      <c r="AB102" s="672"/>
      <c r="AD102" s="721"/>
      <c r="AF102" s="721"/>
      <c r="AH102" s="721"/>
      <c r="AJ102" s="721"/>
      <c r="AL102" s="721"/>
      <c r="AN102" s="721"/>
      <c r="AP102" s="721"/>
      <c r="AR102" s="721"/>
      <c r="AT102" s="721"/>
      <c r="AV102" s="659"/>
    </row>
    <row r="103" spans="1:48" ht="16.2" thickTop="1" x14ac:dyDescent="0.3">
      <c r="A103" s="241"/>
      <c r="C103" s="392" t="s">
        <v>333</v>
      </c>
      <c r="D103" s="393"/>
      <c r="E103" s="237"/>
      <c r="F103" s="666">
        <f>SUM(F104:F110)</f>
        <v>0</v>
      </c>
      <c r="G103" s="661">
        <f>SUM(G104:G110)</f>
        <v>0</v>
      </c>
      <c r="H103" s="662">
        <f t="shared" ref="H103:H110" si="90">F103/$F$152</f>
        <v>0</v>
      </c>
      <c r="I103" s="662">
        <f ca="1">IF('Step 4-Reports &amp; Comparisons'!$E$108&lt;&gt;0,F103/'Step 4-Reports &amp; Comparisons'!$E$108,0)</f>
        <v>0</v>
      </c>
      <c r="J103" s="397"/>
      <c r="K103" s="679" t="str">
        <f>C103</f>
        <v>State &amp; Local Taxes and Fees</v>
      </c>
      <c r="L103" s="237"/>
      <c r="M103" s="237"/>
      <c r="N103" s="237"/>
      <c r="O103" s="237"/>
      <c r="P103" s="237"/>
      <c r="Q103" s="237"/>
      <c r="R103" s="237"/>
      <c r="S103" s="237"/>
      <c r="T103" s="237"/>
      <c r="U103" s="237"/>
      <c r="V103" s="967" t="str">
        <f t="shared" ref="V103:V110" si="91">C103</f>
        <v>State &amp; Local Taxes and Fees</v>
      </c>
      <c r="W103" s="968"/>
      <c r="X103" s="969"/>
      <c r="AB103" s="238"/>
      <c r="AD103" s="239">
        <f t="shared" ref="AD103:AD110" si="92">L103*$F103</f>
        <v>0</v>
      </c>
      <c r="AF103" s="239">
        <f t="shared" ref="AF103:AF110" si="93">M103*$F103</f>
        <v>0</v>
      </c>
      <c r="AH103" s="239">
        <f t="shared" ref="AH103:AH110" si="94">N103*$F103</f>
        <v>0</v>
      </c>
      <c r="AJ103" s="239">
        <f t="shared" ref="AJ103:AJ110" si="95">O103*$F103</f>
        <v>0</v>
      </c>
      <c r="AL103" s="239">
        <f t="shared" ref="AL103:AL110" si="96">P103*$F103</f>
        <v>0</v>
      </c>
      <c r="AN103" s="239">
        <f t="shared" ref="AN103:AN110" si="97">Q103*$F103</f>
        <v>0</v>
      </c>
      <c r="AP103" s="239">
        <f t="shared" ref="AP103:AP110" si="98">R103*$F103</f>
        <v>0</v>
      </c>
      <c r="AR103" s="239">
        <f t="shared" ref="AR103:AR110" si="99">S103*$F103</f>
        <v>0</v>
      </c>
      <c r="AT103" s="239">
        <f t="shared" ref="AT103:AT110" si="100">T103*$F103</f>
        <v>0</v>
      </c>
      <c r="AV103" s="239">
        <f t="shared" ref="AV103:AV110" si="101">U103*$F103</f>
        <v>0</v>
      </c>
    </row>
    <row r="104" spans="1:48" x14ac:dyDescent="0.25">
      <c r="A104" s="132"/>
      <c r="C104" s="941" t="s">
        <v>347</v>
      </c>
      <c r="D104" s="942"/>
      <c r="E104" s="943"/>
      <c r="F104" s="229"/>
      <c r="G104" s="377">
        <f>F104/12</f>
        <v>0</v>
      </c>
      <c r="H104" s="230">
        <f t="shared" si="90"/>
        <v>0</v>
      </c>
      <c r="I104" s="230">
        <f ca="1">IF('Step 4-Reports &amp; Comparisons'!$E$108&lt;&gt;0,F104/'Step 4-Reports &amp; Comparisons'!$E$108,0)</f>
        <v>0</v>
      </c>
      <c r="J104" s="398"/>
      <c r="K104" s="674">
        <f t="shared" ref="K104:K110" si="102">IF(L104+M104+N104+O104+P104+Q104+R104+S104+T104+U104&gt;1,"Error, &gt;100%",1-L104-M104-N104-O104-P104-Q104-R104-S104-T104-U104)</f>
        <v>1</v>
      </c>
      <c r="L104" s="387"/>
      <c r="M104" s="387"/>
      <c r="N104" s="387"/>
      <c r="O104" s="387"/>
      <c r="P104" s="387"/>
      <c r="Q104" s="387"/>
      <c r="R104" s="387"/>
      <c r="S104" s="387"/>
      <c r="T104" s="387"/>
      <c r="U104" s="388"/>
      <c r="V104" s="961" t="str">
        <f t="shared" si="91"/>
        <v>Business Permits/License</v>
      </c>
      <c r="W104" s="962"/>
      <c r="X104" s="963"/>
      <c r="AB104" s="231">
        <f t="shared" ref="AB104:AB110" si="103">K104*F104</f>
        <v>0</v>
      </c>
      <c r="AD104" s="232">
        <f t="shared" si="92"/>
        <v>0</v>
      </c>
      <c r="AF104" s="232">
        <f t="shared" si="93"/>
        <v>0</v>
      </c>
      <c r="AH104" s="232">
        <f t="shared" si="94"/>
        <v>0</v>
      </c>
      <c r="AJ104" s="232">
        <f t="shared" si="95"/>
        <v>0</v>
      </c>
      <c r="AL104" s="232">
        <f t="shared" si="96"/>
        <v>0</v>
      </c>
      <c r="AN104" s="232">
        <f t="shared" si="97"/>
        <v>0</v>
      </c>
      <c r="AP104" s="232">
        <f t="shared" si="98"/>
        <v>0</v>
      </c>
      <c r="AR104" s="232">
        <f t="shared" si="99"/>
        <v>0</v>
      </c>
      <c r="AT104" s="232">
        <f t="shared" si="100"/>
        <v>0</v>
      </c>
      <c r="AV104" s="232">
        <f t="shared" si="101"/>
        <v>0</v>
      </c>
    </row>
    <row r="105" spans="1:48" x14ac:dyDescent="0.25">
      <c r="A105" s="132"/>
      <c r="C105" s="941" t="s">
        <v>344</v>
      </c>
      <c r="D105" s="942"/>
      <c r="E105" s="943"/>
      <c r="F105" s="109"/>
      <c r="G105" s="378">
        <f t="shared" ref="G105:G110" si="104">F105/12</f>
        <v>0</v>
      </c>
      <c r="H105" s="224">
        <f t="shared" si="90"/>
        <v>0</v>
      </c>
      <c r="I105" s="224">
        <f ca="1">IF('Step 4-Reports &amp; Comparisons'!$E$108&lt;&gt;0,F105/'Step 4-Reports &amp; Comparisons'!$E$108,0)</f>
        <v>0</v>
      </c>
      <c r="J105" s="398"/>
      <c r="K105" s="674">
        <f t="shared" si="102"/>
        <v>1</v>
      </c>
      <c r="L105" s="199"/>
      <c r="M105" s="199"/>
      <c r="N105" s="199"/>
      <c r="O105" s="199"/>
      <c r="P105" s="199"/>
      <c r="Q105" s="199"/>
      <c r="R105" s="199"/>
      <c r="S105" s="199"/>
      <c r="T105" s="199"/>
      <c r="U105" s="389"/>
      <c r="V105" s="961" t="str">
        <f t="shared" si="91"/>
        <v>Local Business Taxes</v>
      </c>
      <c r="W105" s="962"/>
      <c r="X105" s="963"/>
      <c r="AB105" s="111">
        <f t="shared" si="103"/>
        <v>0</v>
      </c>
      <c r="AD105" s="116">
        <f t="shared" si="92"/>
        <v>0</v>
      </c>
      <c r="AF105" s="116">
        <f t="shared" si="93"/>
        <v>0</v>
      </c>
      <c r="AH105" s="116">
        <f t="shared" si="94"/>
        <v>0</v>
      </c>
      <c r="AJ105" s="116">
        <f t="shared" si="95"/>
        <v>0</v>
      </c>
      <c r="AL105" s="116">
        <f t="shared" si="96"/>
        <v>0</v>
      </c>
      <c r="AN105" s="116">
        <f t="shared" si="97"/>
        <v>0</v>
      </c>
      <c r="AP105" s="116">
        <f t="shared" si="98"/>
        <v>0</v>
      </c>
      <c r="AR105" s="116">
        <f t="shared" si="99"/>
        <v>0</v>
      </c>
      <c r="AT105" s="116">
        <f t="shared" si="100"/>
        <v>0</v>
      </c>
      <c r="AV105" s="116">
        <f t="shared" si="101"/>
        <v>0</v>
      </c>
    </row>
    <row r="106" spans="1:48" x14ac:dyDescent="0.25">
      <c r="A106" s="132"/>
      <c r="C106" s="941" t="s">
        <v>343</v>
      </c>
      <c r="D106" s="942"/>
      <c r="E106" s="943"/>
      <c r="F106" s="109"/>
      <c r="G106" s="378">
        <f t="shared" si="104"/>
        <v>0</v>
      </c>
      <c r="H106" s="224">
        <f t="shared" si="90"/>
        <v>0</v>
      </c>
      <c r="I106" s="224">
        <f ca="1">IF('Step 4-Reports &amp; Comparisons'!$E$108&lt;&gt;0,F106/'Step 4-Reports &amp; Comparisons'!$E$108,0)</f>
        <v>0</v>
      </c>
      <c r="J106" s="398"/>
      <c r="K106" s="674">
        <f t="shared" si="102"/>
        <v>1</v>
      </c>
      <c r="L106" s="199"/>
      <c r="M106" s="199"/>
      <c r="N106" s="199"/>
      <c r="O106" s="199"/>
      <c r="P106" s="199"/>
      <c r="Q106" s="199"/>
      <c r="R106" s="199"/>
      <c r="S106" s="199"/>
      <c r="T106" s="199"/>
      <c r="U106" s="389"/>
      <c r="V106" s="961" t="str">
        <f t="shared" si="91"/>
        <v>State Business Taxes</v>
      </c>
      <c r="W106" s="962"/>
      <c r="X106" s="963"/>
      <c r="AB106" s="111">
        <f t="shared" si="103"/>
        <v>0</v>
      </c>
      <c r="AD106" s="116">
        <f t="shared" si="92"/>
        <v>0</v>
      </c>
      <c r="AF106" s="116">
        <f t="shared" si="93"/>
        <v>0</v>
      </c>
      <c r="AH106" s="116">
        <f t="shared" si="94"/>
        <v>0</v>
      </c>
      <c r="AJ106" s="116">
        <f t="shared" si="95"/>
        <v>0</v>
      </c>
      <c r="AL106" s="116">
        <f t="shared" si="96"/>
        <v>0</v>
      </c>
      <c r="AN106" s="116">
        <f t="shared" si="97"/>
        <v>0</v>
      </c>
      <c r="AP106" s="116">
        <f t="shared" si="98"/>
        <v>0</v>
      </c>
      <c r="AR106" s="116">
        <f t="shared" si="99"/>
        <v>0</v>
      </c>
      <c r="AT106" s="116">
        <f t="shared" si="100"/>
        <v>0</v>
      </c>
      <c r="AV106" s="116">
        <f t="shared" si="101"/>
        <v>0</v>
      </c>
    </row>
    <row r="107" spans="1:48" x14ac:dyDescent="0.25">
      <c r="A107" s="132"/>
      <c r="C107" s="941" t="s">
        <v>196</v>
      </c>
      <c r="D107" s="942"/>
      <c r="E107" s="943"/>
      <c r="F107" s="109"/>
      <c r="G107" s="378">
        <f t="shared" si="104"/>
        <v>0</v>
      </c>
      <c r="H107" s="224">
        <f t="shared" si="90"/>
        <v>0</v>
      </c>
      <c r="I107" s="224">
        <f ca="1">IF('Step 4-Reports &amp; Comparisons'!$E$108&lt;&gt;0,F107/'Step 4-Reports &amp; Comparisons'!$E$108,0)</f>
        <v>0</v>
      </c>
      <c r="J107" s="398"/>
      <c r="K107" s="674">
        <f t="shared" si="102"/>
        <v>1</v>
      </c>
      <c r="L107" s="199"/>
      <c r="M107" s="199"/>
      <c r="N107" s="199"/>
      <c r="O107" s="199"/>
      <c r="P107" s="199"/>
      <c r="Q107" s="199"/>
      <c r="R107" s="199"/>
      <c r="S107" s="199"/>
      <c r="T107" s="199"/>
      <c r="U107" s="389"/>
      <c r="V107" s="961" t="str">
        <f t="shared" si="91"/>
        <v>Personal Property Taxes</v>
      </c>
      <c r="W107" s="962"/>
      <c r="X107" s="963"/>
      <c r="AB107" s="111">
        <f t="shared" si="103"/>
        <v>0</v>
      </c>
      <c r="AD107" s="116">
        <f t="shared" si="92"/>
        <v>0</v>
      </c>
      <c r="AF107" s="116">
        <f t="shared" si="93"/>
        <v>0</v>
      </c>
      <c r="AH107" s="116">
        <f t="shared" si="94"/>
        <v>0</v>
      </c>
      <c r="AJ107" s="116">
        <f t="shared" si="95"/>
        <v>0</v>
      </c>
      <c r="AL107" s="116">
        <f t="shared" si="96"/>
        <v>0</v>
      </c>
      <c r="AN107" s="116">
        <f t="shared" si="97"/>
        <v>0</v>
      </c>
      <c r="AP107" s="116">
        <f t="shared" si="98"/>
        <v>0</v>
      </c>
      <c r="AR107" s="116">
        <f t="shared" si="99"/>
        <v>0</v>
      </c>
      <c r="AT107" s="116">
        <f t="shared" si="100"/>
        <v>0</v>
      </c>
      <c r="AV107" s="116">
        <f t="shared" si="101"/>
        <v>0</v>
      </c>
    </row>
    <row r="108" spans="1:48" x14ac:dyDescent="0.25">
      <c r="A108" s="132"/>
      <c r="C108" s="957" t="s">
        <v>274</v>
      </c>
      <c r="D108" s="942"/>
      <c r="E108" s="943"/>
      <c r="F108" s="109"/>
      <c r="G108" s="378">
        <f t="shared" si="104"/>
        <v>0</v>
      </c>
      <c r="H108" s="224">
        <f t="shared" si="90"/>
        <v>0</v>
      </c>
      <c r="I108" s="224">
        <f ca="1">IF('Step 4-Reports &amp; Comparisons'!$E$108&lt;&gt;0,F108/'Step 4-Reports &amp; Comparisons'!$E$108,0)</f>
        <v>0</v>
      </c>
      <c r="J108" s="398"/>
      <c r="K108" s="674">
        <f t="shared" si="102"/>
        <v>1</v>
      </c>
      <c r="L108" s="199"/>
      <c r="M108" s="199"/>
      <c r="N108" s="199"/>
      <c r="O108" s="199"/>
      <c r="P108" s="199"/>
      <c r="Q108" s="199"/>
      <c r="R108" s="199"/>
      <c r="S108" s="199"/>
      <c r="T108" s="199"/>
      <c r="U108" s="389"/>
      <c r="V108" s="961" t="str">
        <f t="shared" si="91"/>
        <v xml:space="preserve">Other  </v>
      </c>
      <c r="W108" s="962"/>
      <c r="X108" s="963"/>
      <c r="AB108" s="111">
        <f t="shared" si="103"/>
        <v>0</v>
      </c>
      <c r="AD108" s="116">
        <f t="shared" si="92"/>
        <v>0</v>
      </c>
      <c r="AF108" s="116">
        <f t="shared" si="93"/>
        <v>0</v>
      </c>
      <c r="AH108" s="116">
        <f t="shared" si="94"/>
        <v>0</v>
      </c>
      <c r="AJ108" s="116">
        <f t="shared" si="95"/>
        <v>0</v>
      </c>
      <c r="AL108" s="116">
        <f t="shared" si="96"/>
        <v>0</v>
      </c>
      <c r="AN108" s="116">
        <f t="shared" si="97"/>
        <v>0</v>
      </c>
      <c r="AP108" s="116">
        <f t="shared" si="98"/>
        <v>0</v>
      </c>
      <c r="AR108" s="116">
        <f t="shared" si="99"/>
        <v>0</v>
      </c>
      <c r="AT108" s="116">
        <f t="shared" si="100"/>
        <v>0</v>
      </c>
      <c r="AV108" s="116">
        <f t="shared" si="101"/>
        <v>0</v>
      </c>
    </row>
    <row r="109" spans="1:48" x14ac:dyDescent="0.25">
      <c r="A109" s="132"/>
      <c r="C109" s="957" t="s">
        <v>274</v>
      </c>
      <c r="D109" s="942"/>
      <c r="E109" s="943"/>
      <c r="F109" s="109"/>
      <c r="G109" s="378">
        <f t="shared" si="104"/>
        <v>0</v>
      </c>
      <c r="H109" s="224">
        <f t="shared" si="90"/>
        <v>0</v>
      </c>
      <c r="I109" s="224">
        <f ca="1">IF('Step 4-Reports &amp; Comparisons'!$E$108&lt;&gt;0,F109/'Step 4-Reports &amp; Comparisons'!$E$108,0)</f>
        <v>0</v>
      </c>
      <c r="J109" s="398"/>
      <c r="K109" s="674">
        <f t="shared" si="102"/>
        <v>1</v>
      </c>
      <c r="L109" s="199"/>
      <c r="M109" s="199"/>
      <c r="N109" s="199"/>
      <c r="O109" s="199"/>
      <c r="P109" s="199"/>
      <c r="Q109" s="199"/>
      <c r="R109" s="199"/>
      <c r="S109" s="199"/>
      <c r="T109" s="199"/>
      <c r="U109" s="389"/>
      <c r="V109" s="961" t="str">
        <f t="shared" si="91"/>
        <v xml:space="preserve">Other  </v>
      </c>
      <c r="W109" s="962"/>
      <c r="X109" s="963"/>
      <c r="AB109" s="111">
        <f t="shared" si="103"/>
        <v>0</v>
      </c>
      <c r="AD109" s="116">
        <f t="shared" si="92"/>
        <v>0</v>
      </c>
      <c r="AF109" s="116">
        <f t="shared" si="93"/>
        <v>0</v>
      </c>
      <c r="AH109" s="116">
        <f t="shared" si="94"/>
        <v>0</v>
      </c>
      <c r="AJ109" s="116">
        <f t="shared" si="95"/>
        <v>0</v>
      </c>
      <c r="AL109" s="116">
        <f t="shared" si="96"/>
        <v>0</v>
      </c>
      <c r="AN109" s="116">
        <f t="shared" si="97"/>
        <v>0</v>
      </c>
      <c r="AP109" s="116">
        <f t="shared" si="98"/>
        <v>0</v>
      </c>
      <c r="AR109" s="116">
        <f t="shared" si="99"/>
        <v>0</v>
      </c>
      <c r="AT109" s="116">
        <f t="shared" si="100"/>
        <v>0</v>
      </c>
      <c r="AV109" s="116">
        <f t="shared" si="101"/>
        <v>0</v>
      </c>
    </row>
    <row r="110" spans="1:48" x14ac:dyDescent="0.25">
      <c r="A110" s="132"/>
      <c r="C110" s="957" t="s">
        <v>274</v>
      </c>
      <c r="D110" s="942"/>
      <c r="E110" s="943"/>
      <c r="F110" s="233"/>
      <c r="G110" s="379">
        <f t="shared" si="104"/>
        <v>0</v>
      </c>
      <c r="H110" s="234">
        <f t="shared" si="90"/>
        <v>0</v>
      </c>
      <c r="I110" s="234">
        <f ca="1">IF('Step 4-Reports &amp; Comparisons'!$E$108&lt;&gt;0,F110/'Step 4-Reports &amp; Comparisons'!$E$108,0)</f>
        <v>0</v>
      </c>
      <c r="J110" s="398"/>
      <c r="K110" s="674">
        <f t="shared" si="102"/>
        <v>1</v>
      </c>
      <c r="L110" s="390"/>
      <c r="M110" s="390"/>
      <c r="N110" s="390"/>
      <c r="O110" s="390"/>
      <c r="P110" s="390"/>
      <c r="Q110" s="390"/>
      <c r="R110" s="390"/>
      <c r="S110" s="390"/>
      <c r="T110" s="390"/>
      <c r="U110" s="391"/>
      <c r="V110" s="961" t="str">
        <f t="shared" si="91"/>
        <v xml:space="preserve">Other  </v>
      </c>
      <c r="W110" s="962"/>
      <c r="X110" s="963"/>
      <c r="AB110" s="235">
        <f t="shared" si="103"/>
        <v>0</v>
      </c>
      <c r="AD110" s="236">
        <f t="shared" si="92"/>
        <v>0</v>
      </c>
      <c r="AF110" s="236">
        <f t="shared" si="93"/>
        <v>0</v>
      </c>
      <c r="AH110" s="236">
        <f t="shared" si="94"/>
        <v>0</v>
      </c>
      <c r="AJ110" s="236">
        <f t="shared" si="95"/>
        <v>0</v>
      </c>
      <c r="AL110" s="236">
        <f t="shared" si="96"/>
        <v>0</v>
      </c>
      <c r="AN110" s="236">
        <f t="shared" si="97"/>
        <v>0</v>
      </c>
      <c r="AP110" s="236">
        <f t="shared" si="98"/>
        <v>0</v>
      </c>
      <c r="AR110" s="236">
        <f t="shared" si="99"/>
        <v>0</v>
      </c>
      <c r="AT110" s="236">
        <f t="shared" si="100"/>
        <v>0</v>
      </c>
      <c r="AV110" s="236">
        <f t="shared" si="101"/>
        <v>0</v>
      </c>
    </row>
    <row r="111" spans="1:48" ht="16.2" thickBot="1" x14ac:dyDescent="0.35">
      <c r="A111" s="132"/>
      <c r="C111" s="664"/>
      <c r="D111"/>
      <c r="E111" s="473" t="s">
        <v>574</v>
      </c>
      <c r="F111" s="667">
        <f>F103</f>
        <v>0</v>
      </c>
      <c r="G111" s="668">
        <f>G103</f>
        <v>0</v>
      </c>
      <c r="H111" s="669">
        <f>H103</f>
        <v>0</v>
      </c>
      <c r="I111" s="670">
        <f ca="1">I103</f>
        <v>0</v>
      </c>
      <c r="J111" s="398"/>
      <c r="K111" s="671"/>
      <c r="L111" s="722"/>
      <c r="M111" s="722"/>
      <c r="N111" s="722"/>
      <c r="O111" s="722"/>
      <c r="P111" s="722"/>
      <c r="Q111" s="722"/>
      <c r="R111" s="722"/>
      <c r="S111" s="722"/>
      <c r="T111" s="722"/>
      <c r="U111" s="722"/>
      <c r="V111" s="664"/>
      <c r="W111"/>
      <c r="X111" s="665"/>
      <c r="AB111" s="672"/>
      <c r="AD111" s="721"/>
      <c r="AF111" s="721"/>
      <c r="AH111" s="721"/>
      <c r="AJ111" s="721"/>
      <c r="AL111" s="721"/>
      <c r="AN111" s="721"/>
      <c r="AP111" s="721"/>
      <c r="AR111" s="721"/>
      <c r="AT111" s="721"/>
      <c r="AV111" s="659"/>
    </row>
    <row r="112" spans="1:48" ht="16.2" thickTop="1" x14ac:dyDescent="0.3">
      <c r="A112" s="241"/>
      <c r="C112" s="392" t="s">
        <v>240</v>
      </c>
      <c r="D112" s="393"/>
      <c r="E112" s="237"/>
      <c r="F112" s="666">
        <f>SUM(F113:F118)</f>
        <v>0</v>
      </c>
      <c r="G112" s="661">
        <f>SUM(G113:G118)</f>
        <v>0</v>
      </c>
      <c r="H112" s="662">
        <f t="shared" ref="H112:H118" si="105">F112/$F$152</f>
        <v>0</v>
      </c>
      <c r="I112" s="662">
        <f ca="1">IF('Step 4-Reports &amp; Comparisons'!$E$108&lt;&gt;0,F112/'Step 4-Reports &amp; Comparisons'!$E$108,0)</f>
        <v>0</v>
      </c>
      <c r="J112" s="397"/>
      <c r="K112" s="679" t="str">
        <f>C112</f>
        <v>Tools &amp; Shop Supply Expenses</v>
      </c>
      <c r="L112" s="237"/>
      <c r="M112" s="237"/>
      <c r="N112" s="237"/>
      <c r="O112" s="237"/>
      <c r="P112" s="237"/>
      <c r="Q112" s="237"/>
      <c r="R112" s="237"/>
      <c r="S112" s="237"/>
      <c r="T112" s="237"/>
      <c r="U112" s="237"/>
      <c r="V112" s="967" t="str">
        <f t="shared" ref="V112:V118" si="106">C112</f>
        <v>Tools &amp; Shop Supply Expenses</v>
      </c>
      <c r="W112" s="968"/>
      <c r="X112" s="969"/>
      <c r="AB112" s="238"/>
      <c r="AD112" s="239">
        <f t="shared" ref="AD112:AD118" si="107">L112*$F112</f>
        <v>0</v>
      </c>
      <c r="AF112" s="239">
        <f t="shared" ref="AF112:AF118" si="108">M112*$F112</f>
        <v>0</v>
      </c>
      <c r="AH112" s="239">
        <f t="shared" ref="AH112:AH118" si="109">N112*$F112</f>
        <v>0</v>
      </c>
      <c r="AJ112" s="239">
        <f t="shared" ref="AJ112:AJ118" si="110">O112*$F112</f>
        <v>0</v>
      </c>
      <c r="AL112" s="239">
        <f t="shared" ref="AL112:AL118" si="111">P112*$F112</f>
        <v>0</v>
      </c>
      <c r="AN112" s="239">
        <f t="shared" ref="AN112:AN118" si="112">Q112*$F112</f>
        <v>0</v>
      </c>
      <c r="AP112" s="239">
        <f t="shared" ref="AP112:AP118" si="113">R112*$F112</f>
        <v>0</v>
      </c>
      <c r="AR112" s="239">
        <f t="shared" ref="AR112:AR118" si="114">S112*$F112</f>
        <v>0</v>
      </c>
      <c r="AT112" s="239">
        <f t="shared" ref="AT112:AT118" si="115">T112*$F112</f>
        <v>0</v>
      </c>
      <c r="AV112" s="239">
        <f t="shared" ref="AV112:AV118" si="116">U112*$F112</f>
        <v>0</v>
      </c>
    </row>
    <row r="113" spans="1:48" x14ac:dyDescent="0.25">
      <c r="A113" s="132"/>
      <c r="C113" s="941" t="s">
        <v>346</v>
      </c>
      <c r="D113" s="942"/>
      <c r="E113" s="943"/>
      <c r="F113" s="229"/>
      <c r="G113" s="377">
        <f t="shared" ref="G113:G118" si="117">F113/12</f>
        <v>0</v>
      </c>
      <c r="H113" s="230">
        <f t="shared" si="105"/>
        <v>0</v>
      </c>
      <c r="I113" s="230">
        <f ca="1">IF('Step 4-Reports &amp; Comparisons'!$E$108&lt;&gt;0,F113/'Step 4-Reports &amp; Comparisons'!$E$108,0)</f>
        <v>0</v>
      </c>
      <c r="J113" s="398"/>
      <c r="K113" s="674">
        <f t="shared" ref="K113:K118" si="118">IF(L113+M113+N113+O113+P113+Q113+R113+S113+T113+U113&gt;1,"Error, &gt;100%",1-L113-M113-N113-O113-P113-Q113-R113-S113-T113-U113)</f>
        <v>1</v>
      </c>
      <c r="L113" s="387"/>
      <c r="M113" s="387"/>
      <c r="N113" s="387"/>
      <c r="O113" s="387"/>
      <c r="P113" s="387"/>
      <c r="Q113" s="387"/>
      <c r="R113" s="387"/>
      <c r="S113" s="387"/>
      <c r="T113" s="387"/>
      <c r="U113" s="388"/>
      <c r="V113" s="961" t="str">
        <f t="shared" si="106"/>
        <v>Large Tools</v>
      </c>
      <c r="W113" s="962"/>
      <c r="X113" s="963"/>
      <c r="AB113" s="231">
        <f t="shared" ref="AB113:AB118" si="119">K113*F113</f>
        <v>0</v>
      </c>
      <c r="AD113" s="232">
        <f t="shared" si="107"/>
        <v>0</v>
      </c>
      <c r="AF113" s="232">
        <f t="shared" si="108"/>
        <v>0</v>
      </c>
      <c r="AH113" s="232">
        <f t="shared" si="109"/>
        <v>0</v>
      </c>
      <c r="AJ113" s="232">
        <f t="shared" si="110"/>
        <v>0</v>
      </c>
      <c r="AL113" s="232">
        <f t="shared" si="111"/>
        <v>0</v>
      </c>
      <c r="AN113" s="232">
        <f t="shared" si="112"/>
        <v>0</v>
      </c>
      <c r="AP113" s="232">
        <f t="shared" si="113"/>
        <v>0</v>
      </c>
      <c r="AR113" s="232">
        <f t="shared" si="114"/>
        <v>0</v>
      </c>
      <c r="AT113" s="232">
        <f t="shared" si="115"/>
        <v>0</v>
      </c>
      <c r="AV113" s="232">
        <f t="shared" si="116"/>
        <v>0</v>
      </c>
    </row>
    <row r="114" spans="1:48" x14ac:dyDescent="0.25">
      <c r="A114" s="132"/>
      <c r="C114" s="941" t="s">
        <v>345</v>
      </c>
      <c r="D114" s="942"/>
      <c r="E114" s="943"/>
      <c r="F114" s="109"/>
      <c r="G114" s="378">
        <f t="shared" si="117"/>
        <v>0</v>
      </c>
      <c r="H114" s="224">
        <f t="shared" si="105"/>
        <v>0</v>
      </c>
      <c r="I114" s="224">
        <f ca="1">IF('Step 4-Reports &amp; Comparisons'!$E$108&lt;&gt;0,F114/'Step 4-Reports &amp; Comparisons'!$E$108,0)</f>
        <v>0</v>
      </c>
      <c r="J114" s="398"/>
      <c r="K114" s="674">
        <f t="shared" si="118"/>
        <v>1</v>
      </c>
      <c r="L114" s="199"/>
      <c r="M114" s="199"/>
      <c r="N114" s="199"/>
      <c r="O114" s="199"/>
      <c r="P114" s="199"/>
      <c r="Q114" s="199"/>
      <c r="R114" s="199"/>
      <c r="S114" s="199"/>
      <c r="T114" s="199"/>
      <c r="U114" s="389"/>
      <c r="V114" s="961" t="str">
        <f t="shared" si="106"/>
        <v>Small Tools</v>
      </c>
      <c r="W114" s="962"/>
      <c r="X114" s="963"/>
      <c r="AB114" s="111">
        <f t="shared" si="119"/>
        <v>0</v>
      </c>
      <c r="AD114" s="116">
        <f t="shared" si="107"/>
        <v>0</v>
      </c>
      <c r="AF114" s="116">
        <f t="shared" si="108"/>
        <v>0</v>
      </c>
      <c r="AH114" s="116">
        <f t="shared" si="109"/>
        <v>0</v>
      </c>
      <c r="AJ114" s="116">
        <f t="shared" si="110"/>
        <v>0</v>
      </c>
      <c r="AL114" s="116">
        <f t="shared" si="111"/>
        <v>0</v>
      </c>
      <c r="AN114" s="116">
        <f t="shared" si="112"/>
        <v>0</v>
      </c>
      <c r="AP114" s="116">
        <f t="shared" si="113"/>
        <v>0</v>
      </c>
      <c r="AR114" s="116">
        <f t="shared" si="114"/>
        <v>0</v>
      </c>
      <c r="AT114" s="116">
        <f t="shared" si="115"/>
        <v>0</v>
      </c>
      <c r="AV114" s="116">
        <f t="shared" si="116"/>
        <v>0</v>
      </c>
    </row>
    <row r="115" spans="1:48" x14ac:dyDescent="0.25">
      <c r="A115" s="132"/>
      <c r="C115" s="941" t="s">
        <v>241</v>
      </c>
      <c r="D115" s="942"/>
      <c r="E115" s="943"/>
      <c r="F115" s="109"/>
      <c r="G115" s="378">
        <f t="shared" si="117"/>
        <v>0</v>
      </c>
      <c r="H115" s="224">
        <f t="shared" si="105"/>
        <v>0</v>
      </c>
      <c r="I115" s="224">
        <f ca="1">IF('Step 4-Reports &amp; Comparisons'!$E$108&lt;&gt;0,F115/'Step 4-Reports &amp; Comparisons'!$E$108,0)</f>
        <v>0</v>
      </c>
      <c r="J115" s="398"/>
      <c r="K115" s="674">
        <f t="shared" si="118"/>
        <v>1</v>
      </c>
      <c r="L115" s="199"/>
      <c r="M115" s="199"/>
      <c r="N115" s="199"/>
      <c r="O115" s="199"/>
      <c r="P115" s="199"/>
      <c r="Q115" s="199"/>
      <c r="R115" s="199"/>
      <c r="S115" s="199"/>
      <c r="T115" s="199"/>
      <c r="U115" s="389"/>
      <c r="V115" s="961" t="str">
        <f t="shared" si="106"/>
        <v>Shop Supplies</v>
      </c>
      <c r="W115" s="962"/>
      <c r="X115" s="963"/>
      <c r="AB115" s="111">
        <f t="shared" si="119"/>
        <v>0</v>
      </c>
      <c r="AD115" s="116">
        <f t="shared" si="107"/>
        <v>0</v>
      </c>
      <c r="AF115" s="116">
        <f t="shared" si="108"/>
        <v>0</v>
      </c>
      <c r="AH115" s="116">
        <f t="shared" si="109"/>
        <v>0</v>
      </c>
      <c r="AJ115" s="116">
        <f t="shared" si="110"/>
        <v>0</v>
      </c>
      <c r="AL115" s="116">
        <f t="shared" si="111"/>
        <v>0</v>
      </c>
      <c r="AN115" s="116">
        <f t="shared" si="112"/>
        <v>0</v>
      </c>
      <c r="AP115" s="116">
        <f t="shared" si="113"/>
        <v>0</v>
      </c>
      <c r="AR115" s="116">
        <f t="shared" si="114"/>
        <v>0</v>
      </c>
      <c r="AT115" s="116">
        <f t="shared" si="115"/>
        <v>0</v>
      </c>
      <c r="AV115" s="116">
        <f t="shared" si="116"/>
        <v>0</v>
      </c>
    </row>
    <row r="116" spans="1:48" x14ac:dyDescent="0.25">
      <c r="A116" s="132"/>
      <c r="C116" s="957" t="s">
        <v>274</v>
      </c>
      <c r="D116" s="942"/>
      <c r="E116" s="943"/>
      <c r="F116" s="109"/>
      <c r="G116" s="378">
        <f t="shared" si="117"/>
        <v>0</v>
      </c>
      <c r="H116" s="224">
        <f t="shared" si="105"/>
        <v>0</v>
      </c>
      <c r="I116" s="224">
        <f ca="1">IF('Step 4-Reports &amp; Comparisons'!$E$108&lt;&gt;0,F116/'Step 4-Reports &amp; Comparisons'!$E$108,0)</f>
        <v>0</v>
      </c>
      <c r="J116" s="398"/>
      <c r="K116" s="674">
        <f t="shared" si="118"/>
        <v>1</v>
      </c>
      <c r="L116" s="199"/>
      <c r="M116" s="199"/>
      <c r="N116" s="199"/>
      <c r="O116" s="199"/>
      <c r="P116" s="199"/>
      <c r="Q116" s="199"/>
      <c r="R116" s="199"/>
      <c r="S116" s="199"/>
      <c r="T116" s="199"/>
      <c r="U116" s="389"/>
      <c r="V116" s="961" t="str">
        <f t="shared" si="106"/>
        <v xml:space="preserve">Other  </v>
      </c>
      <c r="W116" s="962"/>
      <c r="X116" s="963"/>
      <c r="AB116" s="111">
        <f t="shared" si="119"/>
        <v>0</v>
      </c>
      <c r="AD116" s="116">
        <f t="shared" si="107"/>
        <v>0</v>
      </c>
      <c r="AF116" s="116">
        <f t="shared" si="108"/>
        <v>0</v>
      </c>
      <c r="AH116" s="116">
        <f t="shared" si="109"/>
        <v>0</v>
      </c>
      <c r="AJ116" s="116">
        <f t="shared" si="110"/>
        <v>0</v>
      </c>
      <c r="AL116" s="116">
        <f t="shared" si="111"/>
        <v>0</v>
      </c>
      <c r="AN116" s="116">
        <f t="shared" si="112"/>
        <v>0</v>
      </c>
      <c r="AP116" s="116">
        <f t="shared" si="113"/>
        <v>0</v>
      </c>
      <c r="AR116" s="116">
        <f t="shared" si="114"/>
        <v>0</v>
      </c>
      <c r="AT116" s="116">
        <f t="shared" si="115"/>
        <v>0</v>
      </c>
      <c r="AV116" s="116">
        <f t="shared" si="116"/>
        <v>0</v>
      </c>
    </row>
    <row r="117" spans="1:48" x14ac:dyDescent="0.25">
      <c r="A117" s="132"/>
      <c r="C117" s="957" t="s">
        <v>274</v>
      </c>
      <c r="D117" s="942"/>
      <c r="E117" s="943"/>
      <c r="F117" s="109"/>
      <c r="G117" s="378">
        <f t="shared" si="117"/>
        <v>0</v>
      </c>
      <c r="H117" s="224">
        <f t="shared" si="105"/>
        <v>0</v>
      </c>
      <c r="I117" s="224">
        <f ca="1">IF('Step 4-Reports &amp; Comparisons'!$E$108&lt;&gt;0,F117/'Step 4-Reports &amp; Comparisons'!$E$108,0)</f>
        <v>0</v>
      </c>
      <c r="J117" s="398"/>
      <c r="K117" s="674">
        <f t="shared" si="118"/>
        <v>1</v>
      </c>
      <c r="L117" s="199"/>
      <c r="M117" s="199"/>
      <c r="N117" s="199"/>
      <c r="O117" s="199"/>
      <c r="P117" s="199"/>
      <c r="Q117" s="199"/>
      <c r="R117" s="199"/>
      <c r="S117" s="199"/>
      <c r="T117" s="199"/>
      <c r="U117" s="389"/>
      <c r="V117" s="961" t="str">
        <f t="shared" si="106"/>
        <v xml:space="preserve">Other  </v>
      </c>
      <c r="W117" s="962"/>
      <c r="X117" s="963"/>
      <c r="AB117" s="111">
        <f t="shared" si="119"/>
        <v>0</v>
      </c>
      <c r="AD117" s="116">
        <f t="shared" si="107"/>
        <v>0</v>
      </c>
      <c r="AF117" s="116">
        <f t="shared" si="108"/>
        <v>0</v>
      </c>
      <c r="AH117" s="116">
        <f t="shared" si="109"/>
        <v>0</v>
      </c>
      <c r="AJ117" s="116">
        <f t="shared" si="110"/>
        <v>0</v>
      </c>
      <c r="AL117" s="116">
        <f t="shared" si="111"/>
        <v>0</v>
      </c>
      <c r="AN117" s="116">
        <f t="shared" si="112"/>
        <v>0</v>
      </c>
      <c r="AP117" s="116">
        <f t="shared" si="113"/>
        <v>0</v>
      </c>
      <c r="AR117" s="116">
        <f t="shared" si="114"/>
        <v>0</v>
      </c>
      <c r="AT117" s="116">
        <f t="shared" si="115"/>
        <v>0</v>
      </c>
      <c r="AV117" s="116">
        <f t="shared" si="116"/>
        <v>0</v>
      </c>
    </row>
    <row r="118" spans="1:48" x14ac:dyDescent="0.25">
      <c r="A118" s="132"/>
      <c r="C118" s="957" t="s">
        <v>274</v>
      </c>
      <c r="D118" s="942"/>
      <c r="E118" s="943"/>
      <c r="F118" s="233"/>
      <c r="G118" s="379">
        <f t="shared" si="117"/>
        <v>0</v>
      </c>
      <c r="H118" s="234">
        <f t="shared" si="105"/>
        <v>0</v>
      </c>
      <c r="I118" s="234">
        <f ca="1">IF('Step 4-Reports &amp; Comparisons'!$E$108&lt;&gt;0,F118/'Step 4-Reports &amp; Comparisons'!$E$108,0)</f>
        <v>0</v>
      </c>
      <c r="J118" s="398"/>
      <c r="K118" s="674">
        <f t="shared" si="118"/>
        <v>1</v>
      </c>
      <c r="L118" s="390"/>
      <c r="M118" s="390"/>
      <c r="N118" s="390"/>
      <c r="O118" s="390"/>
      <c r="P118" s="390"/>
      <c r="Q118" s="390"/>
      <c r="R118" s="390"/>
      <c r="S118" s="390"/>
      <c r="T118" s="390"/>
      <c r="U118" s="391"/>
      <c r="V118" s="961" t="str">
        <f t="shared" si="106"/>
        <v xml:space="preserve">Other  </v>
      </c>
      <c r="W118" s="962"/>
      <c r="X118" s="963"/>
      <c r="AB118" s="235">
        <f t="shared" si="119"/>
        <v>0</v>
      </c>
      <c r="AD118" s="236">
        <f t="shared" si="107"/>
        <v>0</v>
      </c>
      <c r="AF118" s="236">
        <f t="shared" si="108"/>
        <v>0</v>
      </c>
      <c r="AH118" s="236">
        <f t="shared" si="109"/>
        <v>0</v>
      </c>
      <c r="AJ118" s="236">
        <f t="shared" si="110"/>
        <v>0</v>
      </c>
      <c r="AL118" s="236">
        <f t="shared" si="111"/>
        <v>0</v>
      </c>
      <c r="AN118" s="236">
        <f t="shared" si="112"/>
        <v>0</v>
      </c>
      <c r="AP118" s="236">
        <f t="shared" si="113"/>
        <v>0</v>
      </c>
      <c r="AR118" s="236">
        <f t="shared" si="114"/>
        <v>0</v>
      </c>
      <c r="AT118" s="236">
        <f t="shared" si="115"/>
        <v>0</v>
      </c>
      <c r="AV118" s="236">
        <f t="shared" si="116"/>
        <v>0</v>
      </c>
    </row>
    <row r="119" spans="1:48" ht="16.2" thickBot="1" x14ac:dyDescent="0.35">
      <c r="A119" s="132"/>
      <c r="C119" s="664"/>
      <c r="D119"/>
      <c r="E119" s="473" t="s">
        <v>574</v>
      </c>
      <c r="F119" s="667">
        <f>F112</f>
        <v>0</v>
      </c>
      <c r="G119" s="668">
        <f>G112</f>
        <v>0</v>
      </c>
      <c r="H119" s="669">
        <f>H112</f>
        <v>0</v>
      </c>
      <c r="I119" s="670">
        <f ca="1">I112</f>
        <v>0</v>
      </c>
      <c r="J119" s="398"/>
      <c r="K119" s="671"/>
      <c r="L119" s="722"/>
      <c r="M119" s="722"/>
      <c r="N119" s="722"/>
      <c r="O119" s="722"/>
      <c r="P119" s="722"/>
      <c r="Q119" s="722"/>
      <c r="R119" s="722"/>
      <c r="S119" s="722"/>
      <c r="T119" s="722"/>
      <c r="U119" s="722"/>
      <c r="V119" s="664"/>
      <c r="W119"/>
      <c r="X119" s="665"/>
      <c r="AB119" s="672"/>
      <c r="AD119" s="721"/>
      <c r="AF119" s="721"/>
      <c r="AH119" s="721"/>
      <c r="AJ119" s="721"/>
      <c r="AL119" s="721"/>
      <c r="AN119" s="721"/>
      <c r="AP119" s="721"/>
      <c r="AR119" s="721"/>
      <c r="AT119" s="721"/>
      <c r="AV119" s="659"/>
    </row>
    <row r="120" spans="1:48" ht="16.2" thickTop="1" x14ac:dyDescent="0.3">
      <c r="A120" s="241"/>
      <c r="C120" s="392" t="s">
        <v>236</v>
      </c>
      <c r="D120" s="393"/>
      <c r="E120" s="237"/>
      <c r="F120" s="666">
        <f>SUM(F121:F133)</f>
        <v>0</v>
      </c>
      <c r="G120" s="661">
        <f>SUM(G121:G133)</f>
        <v>0</v>
      </c>
      <c r="H120" s="662">
        <f t="shared" ref="H120:H133" si="120">F120/$F$152</f>
        <v>0</v>
      </c>
      <c r="I120" s="662">
        <f ca="1">IF('Step 4-Reports &amp; Comparisons'!$E$108&lt;&gt;0,F120/'Step 4-Reports &amp; Comparisons'!$E$108,0)</f>
        <v>0</v>
      </c>
      <c r="J120" s="397"/>
      <c r="K120" s="679" t="str">
        <f>C120</f>
        <v>Vehicle &amp; Equipment Expenses</v>
      </c>
      <c r="L120" s="237"/>
      <c r="M120" s="237"/>
      <c r="N120" s="237"/>
      <c r="O120" s="237"/>
      <c r="P120" s="237"/>
      <c r="Q120" s="237"/>
      <c r="R120" s="237"/>
      <c r="S120" s="237"/>
      <c r="T120" s="237"/>
      <c r="U120" s="237"/>
      <c r="V120" s="967" t="str">
        <f t="shared" ref="V120:V133" si="121">C120</f>
        <v>Vehicle &amp; Equipment Expenses</v>
      </c>
      <c r="W120" s="968"/>
      <c r="X120" s="969"/>
      <c r="AB120" s="238"/>
      <c r="AD120" s="239">
        <f t="shared" ref="AD120:AD133" si="122">L120*$F120</f>
        <v>0</v>
      </c>
      <c r="AF120" s="239">
        <f t="shared" ref="AF120:AF133" si="123">M120*$F120</f>
        <v>0</v>
      </c>
      <c r="AH120" s="239">
        <f t="shared" ref="AH120:AH133" si="124">N120*$F120</f>
        <v>0</v>
      </c>
      <c r="AJ120" s="239">
        <f t="shared" ref="AJ120:AJ133" si="125">O120*$F120</f>
        <v>0</v>
      </c>
      <c r="AL120" s="239">
        <f t="shared" ref="AL120:AL133" si="126">P120*$F120</f>
        <v>0</v>
      </c>
      <c r="AN120" s="239">
        <f t="shared" ref="AN120:AN133" si="127">Q120*$F120</f>
        <v>0</v>
      </c>
      <c r="AP120" s="239">
        <f t="shared" ref="AP120:AP133" si="128">R120*$F120</f>
        <v>0</v>
      </c>
      <c r="AR120" s="239">
        <f t="shared" ref="AR120:AR133" si="129">S120*$F120</f>
        <v>0</v>
      </c>
      <c r="AT120" s="239">
        <f t="shared" ref="AT120:AT133" si="130">T120*$F120</f>
        <v>0</v>
      </c>
      <c r="AV120" s="239">
        <f t="shared" ref="AV120:AV133" si="131">U120*$F120</f>
        <v>0</v>
      </c>
    </row>
    <row r="121" spans="1:48" x14ac:dyDescent="0.25">
      <c r="A121" s="132"/>
      <c r="C121" s="941" t="s">
        <v>239</v>
      </c>
      <c r="D121" s="942"/>
      <c r="E121" s="943"/>
      <c r="F121" s="109"/>
      <c r="G121" s="378">
        <f t="shared" ref="G121:G133" si="132">F121/12</f>
        <v>0</v>
      </c>
      <c r="H121" s="224">
        <f t="shared" si="120"/>
        <v>0</v>
      </c>
      <c r="I121" s="224">
        <f ca="1">IF('Step 4-Reports &amp; Comparisons'!$E$108&lt;&gt;0,F121/'Step 4-Reports &amp; Comparisons'!$E$108,0)</f>
        <v>0</v>
      </c>
      <c r="J121" s="398"/>
      <c r="K121" s="674">
        <f t="shared" ref="K121:K133" si="133">IF(L121+M121+N121+O121+P121+Q121+R121+S121+T121+U121&gt;1,"Error, &gt;100%",1-L121-M121-N121-O121-P121-Q121-R121-S121-T121-U121)</f>
        <v>1</v>
      </c>
      <c r="L121" s="199"/>
      <c r="M121" s="199"/>
      <c r="N121" s="199"/>
      <c r="O121" s="199"/>
      <c r="P121" s="199"/>
      <c r="Q121" s="199"/>
      <c r="R121" s="199"/>
      <c r="S121" s="199"/>
      <c r="T121" s="199"/>
      <c r="U121" s="389"/>
      <c r="V121" s="970" t="str">
        <f t="shared" si="121"/>
        <v>Equipment Leases</v>
      </c>
      <c r="W121" s="971"/>
      <c r="X121" s="972"/>
      <c r="AB121" s="111">
        <f t="shared" ref="AB121:AB133" si="134">K121*F121</f>
        <v>0</v>
      </c>
      <c r="AD121" s="116">
        <f t="shared" si="122"/>
        <v>0</v>
      </c>
      <c r="AF121" s="116">
        <f t="shared" si="123"/>
        <v>0</v>
      </c>
      <c r="AH121" s="116">
        <f t="shared" si="124"/>
        <v>0</v>
      </c>
      <c r="AJ121" s="116">
        <f t="shared" si="125"/>
        <v>0</v>
      </c>
      <c r="AL121" s="116">
        <f t="shared" si="126"/>
        <v>0</v>
      </c>
      <c r="AN121" s="116">
        <f t="shared" si="127"/>
        <v>0</v>
      </c>
      <c r="AP121" s="116">
        <f t="shared" si="128"/>
        <v>0</v>
      </c>
      <c r="AR121" s="116">
        <f t="shared" si="129"/>
        <v>0</v>
      </c>
      <c r="AT121" s="116">
        <f t="shared" si="130"/>
        <v>0</v>
      </c>
      <c r="AV121" s="116">
        <f t="shared" si="131"/>
        <v>0</v>
      </c>
    </row>
    <row r="122" spans="1:48" x14ac:dyDescent="0.25">
      <c r="A122" s="132"/>
      <c r="C122" s="941" t="s">
        <v>243</v>
      </c>
      <c r="D122" s="942"/>
      <c r="E122" s="943"/>
      <c r="F122" s="109"/>
      <c r="G122" s="378">
        <f t="shared" si="132"/>
        <v>0</v>
      </c>
      <c r="H122" s="224">
        <f t="shared" si="120"/>
        <v>0</v>
      </c>
      <c r="I122" s="224">
        <f ca="1">IF('Step 4-Reports &amp; Comparisons'!$E$108&lt;&gt;0,F122/'Step 4-Reports &amp; Comparisons'!$E$108,0)</f>
        <v>0</v>
      </c>
      <c r="J122" s="398"/>
      <c r="K122" s="674">
        <f t="shared" si="133"/>
        <v>1</v>
      </c>
      <c r="L122" s="199"/>
      <c r="M122" s="199"/>
      <c r="N122" s="199"/>
      <c r="O122" s="199"/>
      <c r="P122" s="199"/>
      <c r="Q122" s="199"/>
      <c r="R122" s="199"/>
      <c r="S122" s="199"/>
      <c r="T122" s="199"/>
      <c r="U122" s="389"/>
      <c r="V122" s="970" t="str">
        <f t="shared" si="121"/>
        <v>Equipment Maintenance &amp; Repairs</v>
      </c>
      <c r="W122" s="971"/>
      <c r="X122" s="972"/>
      <c r="AB122" s="111">
        <f t="shared" si="134"/>
        <v>0</v>
      </c>
      <c r="AD122" s="116">
        <f t="shared" si="122"/>
        <v>0</v>
      </c>
      <c r="AF122" s="116">
        <f t="shared" si="123"/>
        <v>0</v>
      </c>
      <c r="AH122" s="116">
        <f t="shared" si="124"/>
        <v>0</v>
      </c>
      <c r="AJ122" s="116">
        <f t="shared" si="125"/>
        <v>0</v>
      </c>
      <c r="AL122" s="116">
        <f t="shared" si="126"/>
        <v>0</v>
      </c>
      <c r="AN122" s="116">
        <f t="shared" si="127"/>
        <v>0</v>
      </c>
      <c r="AP122" s="116">
        <f t="shared" si="128"/>
        <v>0</v>
      </c>
      <c r="AR122" s="116">
        <f t="shared" si="129"/>
        <v>0</v>
      </c>
      <c r="AT122" s="116">
        <f t="shared" si="130"/>
        <v>0</v>
      </c>
      <c r="AV122" s="116">
        <f t="shared" si="131"/>
        <v>0</v>
      </c>
    </row>
    <row r="123" spans="1:48" x14ac:dyDescent="0.25">
      <c r="A123" s="132"/>
      <c r="C123" s="941" t="s">
        <v>244</v>
      </c>
      <c r="D123" s="942"/>
      <c r="E123" s="943"/>
      <c r="F123" s="109"/>
      <c r="G123" s="378">
        <f t="shared" si="132"/>
        <v>0</v>
      </c>
      <c r="H123" s="224">
        <f t="shared" si="120"/>
        <v>0</v>
      </c>
      <c r="I123" s="224">
        <f ca="1">IF('Step 4-Reports &amp; Comparisons'!$E$108&lt;&gt;0,F123/'Step 4-Reports &amp; Comparisons'!$E$108,0)</f>
        <v>0</v>
      </c>
      <c r="J123" s="398"/>
      <c r="K123" s="674">
        <f t="shared" si="133"/>
        <v>1</v>
      </c>
      <c r="L123" s="199"/>
      <c r="M123" s="199"/>
      <c r="N123" s="199"/>
      <c r="O123" s="199"/>
      <c r="P123" s="199"/>
      <c r="Q123" s="199"/>
      <c r="R123" s="199"/>
      <c r="S123" s="199"/>
      <c r="T123" s="199"/>
      <c r="U123" s="389"/>
      <c r="V123" s="970" t="str">
        <f t="shared" si="121"/>
        <v>Equipment &amp; Vehicle Fuel</v>
      </c>
      <c r="W123" s="971"/>
      <c r="X123" s="972"/>
      <c r="AB123" s="111">
        <f t="shared" si="134"/>
        <v>0</v>
      </c>
      <c r="AD123" s="116">
        <f t="shared" si="122"/>
        <v>0</v>
      </c>
      <c r="AF123" s="116">
        <f t="shared" si="123"/>
        <v>0</v>
      </c>
      <c r="AH123" s="116">
        <f t="shared" si="124"/>
        <v>0</v>
      </c>
      <c r="AJ123" s="116">
        <f t="shared" si="125"/>
        <v>0</v>
      </c>
      <c r="AL123" s="116">
        <f t="shared" si="126"/>
        <v>0</v>
      </c>
      <c r="AN123" s="116">
        <f t="shared" si="127"/>
        <v>0</v>
      </c>
      <c r="AP123" s="116">
        <f t="shared" si="128"/>
        <v>0</v>
      </c>
      <c r="AR123" s="116">
        <f t="shared" si="129"/>
        <v>0</v>
      </c>
      <c r="AT123" s="116">
        <f t="shared" si="130"/>
        <v>0</v>
      </c>
      <c r="AV123" s="116">
        <f t="shared" si="131"/>
        <v>0</v>
      </c>
    </row>
    <row r="124" spans="1:48" x14ac:dyDescent="0.25">
      <c r="A124" s="132"/>
      <c r="C124" s="941" t="s">
        <v>324</v>
      </c>
      <c r="D124" s="942"/>
      <c r="E124" s="943"/>
      <c r="F124" s="109"/>
      <c r="G124" s="378">
        <f t="shared" si="132"/>
        <v>0</v>
      </c>
      <c r="H124" s="224">
        <f t="shared" si="120"/>
        <v>0</v>
      </c>
      <c r="I124" s="224">
        <f ca="1">IF('Step 4-Reports &amp; Comparisons'!$E$108&lt;&gt;0,F124/'Step 4-Reports &amp; Comparisons'!$E$108,0)</f>
        <v>0</v>
      </c>
      <c r="J124" s="398"/>
      <c r="K124" s="674">
        <f t="shared" si="133"/>
        <v>1</v>
      </c>
      <c r="L124" s="199"/>
      <c r="M124" s="199"/>
      <c r="N124" s="199"/>
      <c r="O124" s="199"/>
      <c r="P124" s="199"/>
      <c r="Q124" s="199"/>
      <c r="R124" s="199"/>
      <c r="S124" s="199"/>
      <c r="T124" s="199"/>
      <c r="U124" s="389"/>
      <c r="V124" s="970" t="str">
        <f t="shared" si="121"/>
        <v>Vehicle Dispatching/GPS System</v>
      </c>
      <c r="W124" s="971"/>
      <c r="X124" s="972"/>
      <c r="AB124" s="111">
        <f t="shared" si="134"/>
        <v>0</v>
      </c>
      <c r="AD124" s="116">
        <f t="shared" si="122"/>
        <v>0</v>
      </c>
      <c r="AF124" s="116">
        <f t="shared" si="123"/>
        <v>0</v>
      </c>
      <c r="AH124" s="116">
        <f t="shared" si="124"/>
        <v>0</v>
      </c>
      <c r="AJ124" s="116">
        <f t="shared" si="125"/>
        <v>0</v>
      </c>
      <c r="AL124" s="116">
        <f t="shared" si="126"/>
        <v>0</v>
      </c>
      <c r="AN124" s="116">
        <f t="shared" si="127"/>
        <v>0</v>
      </c>
      <c r="AP124" s="116">
        <f t="shared" si="128"/>
        <v>0</v>
      </c>
      <c r="AR124" s="116">
        <f t="shared" si="129"/>
        <v>0</v>
      </c>
      <c r="AT124" s="116">
        <f t="shared" si="130"/>
        <v>0</v>
      </c>
      <c r="AV124" s="116">
        <f t="shared" si="131"/>
        <v>0</v>
      </c>
    </row>
    <row r="125" spans="1:48" x14ac:dyDescent="0.25">
      <c r="A125" s="132"/>
      <c r="C125" s="941" t="s">
        <v>237</v>
      </c>
      <c r="D125" s="942"/>
      <c r="E125" s="943">
        <v>0</v>
      </c>
      <c r="F125" s="109"/>
      <c r="G125" s="378">
        <f t="shared" si="132"/>
        <v>0</v>
      </c>
      <c r="H125" s="224">
        <f t="shared" si="120"/>
        <v>0</v>
      </c>
      <c r="I125" s="224">
        <f ca="1">IF('Step 4-Reports &amp; Comparisons'!$E$108&lt;&gt;0,F125/'Step 4-Reports &amp; Comparisons'!$E$108,0)</f>
        <v>0</v>
      </c>
      <c r="J125" s="398"/>
      <c r="K125" s="674">
        <f t="shared" si="133"/>
        <v>1</v>
      </c>
      <c r="L125" s="199"/>
      <c r="M125" s="199"/>
      <c r="N125" s="199"/>
      <c r="O125" s="199"/>
      <c r="P125" s="199"/>
      <c r="Q125" s="199"/>
      <c r="R125" s="199"/>
      <c r="S125" s="199"/>
      <c r="T125" s="199"/>
      <c r="U125" s="389"/>
      <c r="V125" s="970" t="str">
        <f t="shared" si="121"/>
        <v>Vehicle Leases</v>
      </c>
      <c r="W125" s="971"/>
      <c r="X125" s="972"/>
      <c r="AB125" s="111">
        <f t="shared" si="134"/>
        <v>0</v>
      </c>
      <c r="AD125" s="116">
        <f t="shared" si="122"/>
        <v>0</v>
      </c>
      <c r="AF125" s="116">
        <f t="shared" si="123"/>
        <v>0</v>
      </c>
      <c r="AH125" s="116">
        <f t="shared" si="124"/>
        <v>0</v>
      </c>
      <c r="AJ125" s="116">
        <f t="shared" si="125"/>
        <v>0</v>
      </c>
      <c r="AL125" s="116">
        <f t="shared" si="126"/>
        <v>0</v>
      </c>
      <c r="AN125" s="116">
        <f t="shared" si="127"/>
        <v>0</v>
      </c>
      <c r="AP125" s="116">
        <f t="shared" si="128"/>
        <v>0</v>
      </c>
      <c r="AR125" s="116">
        <f t="shared" si="129"/>
        <v>0</v>
      </c>
      <c r="AT125" s="116">
        <f t="shared" si="130"/>
        <v>0</v>
      </c>
      <c r="AV125" s="116">
        <f t="shared" si="131"/>
        <v>0</v>
      </c>
    </row>
    <row r="126" spans="1:48" x14ac:dyDescent="0.25">
      <c r="A126" s="132"/>
      <c r="C126" s="941" t="s">
        <v>198</v>
      </c>
      <c r="D126" s="942"/>
      <c r="E126" s="943">
        <v>0</v>
      </c>
      <c r="F126" s="109"/>
      <c r="G126" s="378">
        <f t="shared" si="132"/>
        <v>0</v>
      </c>
      <c r="H126" s="224">
        <f t="shared" si="120"/>
        <v>0</v>
      </c>
      <c r="I126" s="224">
        <f ca="1">IF('Step 4-Reports &amp; Comparisons'!$E$108&lt;&gt;0,F126/'Step 4-Reports &amp; Comparisons'!$E$108,0)</f>
        <v>0</v>
      </c>
      <c r="J126" s="398"/>
      <c r="K126" s="674">
        <f t="shared" si="133"/>
        <v>1</v>
      </c>
      <c r="L126" s="199"/>
      <c r="M126" s="199"/>
      <c r="N126" s="199"/>
      <c r="O126" s="199"/>
      <c r="P126" s="199"/>
      <c r="Q126" s="199"/>
      <c r="R126" s="199"/>
      <c r="S126" s="199"/>
      <c r="T126" s="199"/>
      <c r="U126" s="389"/>
      <c r="V126" s="970" t="str">
        <f t="shared" si="121"/>
        <v>Vehicle Maintenance &amp; Repairs</v>
      </c>
      <c r="W126" s="971"/>
      <c r="X126" s="972"/>
      <c r="AB126" s="111">
        <f t="shared" si="134"/>
        <v>0</v>
      </c>
      <c r="AD126" s="116">
        <f t="shared" si="122"/>
        <v>0</v>
      </c>
      <c r="AF126" s="116">
        <f t="shared" si="123"/>
        <v>0</v>
      </c>
      <c r="AH126" s="116">
        <f t="shared" si="124"/>
        <v>0</v>
      </c>
      <c r="AJ126" s="116">
        <f t="shared" si="125"/>
        <v>0</v>
      </c>
      <c r="AL126" s="116">
        <f t="shared" si="126"/>
        <v>0</v>
      </c>
      <c r="AN126" s="116">
        <f t="shared" si="127"/>
        <v>0</v>
      </c>
      <c r="AP126" s="116">
        <f t="shared" si="128"/>
        <v>0</v>
      </c>
      <c r="AR126" s="116">
        <f t="shared" si="129"/>
        <v>0</v>
      </c>
      <c r="AT126" s="116">
        <f t="shared" si="130"/>
        <v>0</v>
      </c>
      <c r="AV126" s="116">
        <f t="shared" si="131"/>
        <v>0</v>
      </c>
    </row>
    <row r="127" spans="1:48" x14ac:dyDescent="0.25">
      <c r="A127" s="132"/>
      <c r="C127" s="941" t="s">
        <v>335</v>
      </c>
      <c r="D127" s="942"/>
      <c r="E127" s="943"/>
      <c r="F127" s="109"/>
      <c r="G127" s="378">
        <f t="shared" si="132"/>
        <v>0</v>
      </c>
      <c r="H127" s="224">
        <f t="shared" si="120"/>
        <v>0</v>
      </c>
      <c r="I127" s="224">
        <f ca="1">IF('Step 4-Reports &amp; Comparisons'!$E$108&lt;&gt;0,F127/'Step 4-Reports &amp; Comparisons'!$E$108,0)</f>
        <v>0</v>
      </c>
      <c r="J127" s="398"/>
      <c r="K127" s="674">
        <f t="shared" si="133"/>
        <v>1</v>
      </c>
      <c r="L127" s="199"/>
      <c r="M127" s="199"/>
      <c r="N127" s="199"/>
      <c r="O127" s="199"/>
      <c r="P127" s="199"/>
      <c r="Q127" s="199"/>
      <c r="R127" s="199"/>
      <c r="S127" s="199"/>
      <c r="T127" s="199"/>
      <c r="U127" s="389"/>
      <c r="V127" s="970" t="str">
        <f t="shared" si="121"/>
        <v>Vehicle Parking</v>
      </c>
      <c r="W127" s="971"/>
      <c r="X127" s="972"/>
      <c r="AB127" s="111">
        <f t="shared" si="134"/>
        <v>0</v>
      </c>
      <c r="AD127" s="116">
        <f t="shared" si="122"/>
        <v>0</v>
      </c>
      <c r="AF127" s="116">
        <f t="shared" si="123"/>
        <v>0</v>
      </c>
      <c r="AH127" s="116">
        <f t="shared" si="124"/>
        <v>0</v>
      </c>
      <c r="AJ127" s="116">
        <f t="shared" si="125"/>
        <v>0</v>
      </c>
      <c r="AL127" s="116">
        <f t="shared" si="126"/>
        <v>0</v>
      </c>
      <c r="AN127" s="116">
        <f t="shared" si="127"/>
        <v>0</v>
      </c>
      <c r="AP127" s="116">
        <f t="shared" si="128"/>
        <v>0</v>
      </c>
      <c r="AR127" s="116">
        <f t="shared" si="129"/>
        <v>0</v>
      </c>
      <c r="AT127" s="116">
        <f t="shared" si="130"/>
        <v>0</v>
      </c>
      <c r="AV127" s="116">
        <f t="shared" si="131"/>
        <v>0</v>
      </c>
    </row>
    <row r="128" spans="1:48" x14ac:dyDescent="0.25">
      <c r="A128" s="132"/>
      <c r="C128" s="973" t="s">
        <v>348</v>
      </c>
      <c r="D128" s="974"/>
      <c r="E128" s="975"/>
      <c r="F128" s="109"/>
      <c r="G128" s="378">
        <f t="shared" si="132"/>
        <v>0</v>
      </c>
      <c r="H128" s="224">
        <f t="shared" si="120"/>
        <v>0</v>
      </c>
      <c r="I128" s="224">
        <f ca="1">IF('Step 4-Reports &amp; Comparisons'!$E$108&lt;&gt;0,F128/'Step 4-Reports &amp; Comparisons'!$E$108,0)</f>
        <v>0</v>
      </c>
      <c r="J128" s="398"/>
      <c r="K128" s="674">
        <f t="shared" si="133"/>
        <v>1</v>
      </c>
      <c r="L128" s="199"/>
      <c r="M128" s="199"/>
      <c r="N128" s="199"/>
      <c r="O128" s="199"/>
      <c r="P128" s="199"/>
      <c r="Q128" s="199"/>
      <c r="R128" s="199"/>
      <c r="S128" s="199"/>
      <c r="T128" s="199"/>
      <c r="U128" s="389"/>
      <c r="V128" s="970" t="str">
        <f t="shared" si="121"/>
        <v>Vehicle Payments</v>
      </c>
      <c r="W128" s="971"/>
      <c r="X128" s="972"/>
      <c r="AB128" s="111">
        <f t="shared" si="134"/>
        <v>0</v>
      </c>
      <c r="AD128" s="116">
        <f t="shared" si="122"/>
        <v>0</v>
      </c>
      <c r="AF128" s="116">
        <f t="shared" si="123"/>
        <v>0</v>
      </c>
      <c r="AH128" s="116">
        <f t="shared" si="124"/>
        <v>0</v>
      </c>
      <c r="AJ128" s="116">
        <f t="shared" si="125"/>
        <v>0</v>
      </c>
      <c r="AL128" s="116">
        <f t="shared" si="126"/>
        <v>0</v>
      </c>
      <c r="AN128" s="116">
        <f t="shared" si="127"/>
        <v>0</v>
      </c>
      <c r="AP128" s="116">
        <f t="shared" si="128"/>
        <v>0</v>
      </c>
      <c r="AR128" s="116">
        <f t="shared" si="129"/>
        <v>0</v>
      </c>
      <c r="AT128" s="116">
        <f t="shared" si="130"/>
        <v>0</v>
      </c>
      <c r="AV128" s="116">
        <f t="shared" si="131"/>
        <v>0</v>
      </c>
    </row>
    <row r="129" spans="1:48" x14ac:dyDescent="0.25">
      <c r="A129" s="132"/>
      <c r="C129" s="941" t="s">
        <v>199</v>
      </c>
      <c r="D129" s="942"/>
      <c r="E129" s="943"/>
      <c r="F129" s="109"/>
      <c r="G129" s="378">
        <f t="shared" si="132"/>
        <v>0</v>
      </c>
      <c r="H129" s="224">
        <f t="shared" si="120"/>
        <v>0</v>
      </c>
      <c r="I129" s="224">
        <f ca="1">IF('Step 4-Reports &amp; Comparisons'!$E$108&lt;&gt;0,F129/'Step 4-Reports &amp; Comparisons'!$E$108,0)</f>
        <v>0</v>
      </c>
      <c r="J129" s="398"/>
      <c r="K129" s="674">
        <f t="shared" si="133"/>
        <v>1</v>
      </c>
      <c r="L129" s="199"/>
      <c r="M129" s="199"/>
      <c r="N129" s="199"/>
      <c r="O129" s="199"/>
      <c r="P129" s="199"/>
      <c r="Q129" s="199"/>
      <c r="R129" s="199"/>
      <c r="S129" s="199"/>
      <c r="T129" s="199"/>
      <c r="U129" s="389"/>
      <c r="V129" s="970" t="str">
        <f t="shared" si="121"/>
        <v>Vehicle Registration &amp; Licensing</v>
      </c>
      <c r="W129" s="971"/>
      <c r="X129" s="972"/>
      <c r="AB129" s="111">
        <f t="shared" si="134"/>
        <v>0</v>
      </c>
      <c r="AD129" s="116">
        <f t="shared" si="122"/>
        <v>0</v>
      </c>
      <c r="AF129" s="116">
        <f t="shared" si="123"/>
        <v>0</v>
      </c>
      <c r="AH129" s="116">
        <f t="shared" si="124"/>
        <v>0</v>
      </c>
      <c r="AJ129" s="116">
        <f t="shared" si="125"/>
        <v>0</v>
      </c>
      <c r="AL129" s="116">
        <f t="shared" si="126"/>
        <v>0</v>
      </c>
      <c r="AN129" s="116">
        <f t="shared" si="127"/>
        <v>0</v>
      </c>
      <c r="AP129" s="116">
        <f t="shared" si="128"/>
        <v>0</v>
      </c>
      <c r="AR129" s="116">
        <f t="shared" si="129"/>
        <v>0</v>
      </c>
      <c r="AT129" s="116">
        <f t="shared" si="130"/>
        <v>0</v>
      </c>
      <c r="AV129" s="116">
        <f t="shared" si="131"/>
        <v>0</v>
      </c>
    </row>
    <row r="130" spans="1:48" x14ac:dyDescent="0.25">
      <c r="A130" s="132"/>
      <c r="C130" s="941" t="s">
        <v>197</v>
      </c>
      <c r="D130" s="942"/>
      <c r="E130" s="943"/>
      <c r="F130" s="109"/>
      <c r="G130" s="378">
        <f>F130/12</f>
        <v>0</v>
      </c>
      <c r="H130" s="224">
        <f t="shared" si="120"/>
        <v>0</v>
      </c>
      <c r="I130" s="224">
        <f ca="1">IF('Step 4-Reports &amp; Comparisons'!$E$108&lt;&gt;0,F130/'Step 4-Reports &amp; Comparisons'!$E$108,0)</f>
        <v>0</v>
      </c>
      <c r="J130" s="398"/>
      <c r="K130" s="674">
        <f t="shared" si="133"/>
        <v>1</v>
      </c>
      <c r="L130" s="199"/>
      <c r="M130" s="199"/>
      <c r="N130" s="199"/>
      <c r="O130" s="199"/>
      <c r="P130" s="199"/>
      <c r="Q130" s="199"/>
      <c r="R130" s="199"/>
      <c r="S130" s="199"/>
      <c r="T130" s="199"/>
      <c r="U130" s="389"/>
      <c r="V130" s="970" t="str">
        <f t="shared" si="121"/>
        <v>Vehicle Taxes</v>
      </c>
      <c r="W130" s="971"/>
      <c r="X130" s="972"/>
      <c r="AB130" s="111">
        <f t="shared" si="134"/>
        <v>0</v>
      </c>
      <c r="AD130" s="116">
        <f t="shared" si="122"/>
        <v>0</v>
      </c>
      <c r="AF130" s="116">
        <f t="shared" si="123"/>
        <v>0</v>
      </c>
      <c r="AH130" s="116">
        <f t="shared" si="124"/>
        <v>0</v>
      </c>
      <c r="AJ130" s="116">
        <f t="shared" si="125"/>
        <v>0</v>
      </c>
      <c r="AL130" s="116">
        <f t="shared" si="126"/>
        <v>0</v>
      </c>
      <c r="AN130" s="116">
        <f t="shared" si="127"/>
        <v>0</v>
      </c>
      <c r="AP130" s="116">
        <f t="shared" si="128"/>
        <v>0</v>
      </c>
      <c r="AR130" s="116">
        <f t="shared" si="129"/>
        <v>0</v>
      </c>
      <c r="AT130" s="116">
        <f t="shared" si="130"/>
        <v>0</v>
      </c>
      <c r="AV130" s="116">
        <f t="shared" si="131"/>
        <v>0</v>
      </c>
    </row>
    <row r="131" spans="1:48" x14ac:dyDescent="0.25">
      <c r="A131" s="132"/>
      <c r="C131" s="957" t="s">
        <v>274</v>
      </c>
      <c r="D131" s="942"/>
      <c r="E131" s="943"/>
      <c r="F131" s="109"/>
      <c r="G131" s="378">
        <f t="shared" si="132"/>
        <v>0</v>
      </c>
      <c r="H131" s="224">
        <f t="shared" si="120"/>
        <v>0</v>
      </c>
      <c r="I131" s="224">
        <f ca="1">IF('Step 4-Reports &amp; Comparisons'!$E$108&lt;&gt;0,F131/'Step 4-Reports &amp; Comparisons'!$E$108,0)</f>
        <v>0</v>
      </c>
      <c r="J131" s="398"/>
      <c r="K131" s="674">
        <f t="shared" si="133"/>
        <v>1</v>
      </c>
      <c r="L131" s="199"/>
      <c r="M131" s="199"/>
      <c r="N131" s="199"/>
      <c r="O131" s="199"/>
      <c r="P131" s="199"/>
      <c r="Q131" s="199"/>
      <c r="R131" s="199"/>
      <c r="S131" s="199"/>
      <c r="T131" s="199"/>
      <c r="U131" s="389"/>
      <c r="V131" s="970" t="str">
        <f t="shared" si="121"/>
        <v xml:space="preserve">Other  </v>
      </c>
      <c r="W131" s="971"/>
      <c r="X131" s="972"/>
      <c r="AB131" s="111">
        <f t="shared" si="134"/>
        <v>0</v>
      </c>
      <c r="AD131" s="116">
        <f t="shared" si="122"/>
        <v>0</v>
      </c>
      <c r="AF131" s="116">
        <f t="shared" si="123"/>
        <v>0</v>
      </c>
      <c r="AH131" s="116">
        <f t="shared" si="124"/>
        <v>0</v>
      </c>
      <c r="AJ131" s="116">
        <f t="shared" si="125"/>
        <v>0</v>
      </c>
      <c r="AL131" s="116">
        <f t="shared" si="126"/>
        <v>0</v>
      </c>
      <c r="AN131" s="116">
        <f t="shared" si="127"/>
        <v>0</v>
      </c>
      <c r="AP131" s="116">
        <f t="shared" si="128"/>
        <v>0</v>
      </c>
      <c r="AR131" s="116">
        <f t="shared" si="129"/>
        <v>0</v>
      </c>
      <c r="AT131" s="116">
        <f t="shared" si="130"/>
        <v>0</v>
      </c>
      <c r="AV131" s="116">
        <f t="shared" si="131"/>
        <v>0</v>
      </c>
    </row>
    <row r="132" spans="1:48" x14ac:dyDescent="0.25">
      <c r="A132" s="132"/>
      <c r="C132" s="957" t="s">
        <v>274</v>
      </c>
      <c r="D132" s="942"/>
      <c r="E132" s="943"/>
      <c r="F132" s="109"/>
      <c r="G132" s="378">
        <f t="shared" si="132"/>
        <v>0</v>
      </c>
      <c r="H132" s="224">
        <f t="shared" si="120"/>
        <v>0</v>
      </c>
      <c r="I132" s="224">
        <f ca="1">IF('Step 4-Reports &amp; Comparisons'!$E$108&lt;&gt;0,F132/'Step 4-Reports &amp; Comparisons'!$E$108,0)</f>
        <v>0</v>
      </c>
      <c r="J132" s="398"/>
      <c r="K132" s="674">
        <f t="shared" si="133"/>
        <v>1</v>
      </c>
      <c r="L132" s="199"/>
      <c r="M132" s="199"/>
      <c r="N132" s="199"/>
      <c r="O132" s="199"/>
      <c r="P132" s="199"/>
      <c r="Q132" s="199"/>
      <c r="R132" s="199"/>
      <c r="S132" s="199"/>
      <c r="T132" s="199"/>
      <c r="U132" s="389"/>
      <c r="V132" s="970" t="str">
        <f t="shared" si="121"/>
        <v xml:space="preserve">Other  </v>
      </c>
      <c r="W132" s="971"/>
      <c r="X132" s="972"/>
      <c r="AB132" s="111">
        <f t="shared" si="134"/>
        <v>0</v>
      </c>
      <c r="AD132" s="116">
        <f t="shared" si="122"/>
        <v>0</v>
      </c>
      <c r="AF132" s="116">
        <f t="shared" si="123"/>
        <v>0</v>
      </c>
      <c r="AH132" s="116">
        <f t="shared" si="124"/>
        <v>0</v>
      </c>
      <c r="AJ132" s="116">
        <f t="shared" si="125"/>
        <v>0</v>
      </c>
      <c r="AL132" s="116">
        <f t="shared" si="126"/>
        <v>0</v>
      </c>
      <c r="AN132" s="116">
        <f t="shared" si="127"/>
        <v>0</v>
      </c>
      <c r="AP132" s="116">
        <f t="shared" si="128"/>
        <v>0</v>
      </c>
      <c r="AR132" s="116">
        <f t="shared" si="129"/>
        <v>0</v>
      </c>
      <c r="AT132" s="116">
        <f t="shared" si="130"/>
        <v>0</v>
      </c>
      <c r="AV132" s="116">
        <f t="shared" si="131"/>
        <v>0</v>
      </c>
    </row>
    <row r="133" spans="1:48" x14ac:dyDescent="0.25">
      <c r="A133" s="132"/>
      <c r="C133" s="957" t="s">
        <v>274</v>
      </c>
      <c r="D133" s="942"/>
      <c r="E133" s="943"/>
      <c r="F133" s="233"/>
      <c r="G133" s="379">
        <f t="shared" si="132"/>
        <v>0</v>
      </c>
      <c r="H133" s="234">
        <f t="shared" si="120"/>
        <v>0</v>
      </c>
      <c r="I133" s="234">
        <f ca="1">IF('Step 4-Reports &amp; Comparisons'!$E$108&lt;&gt;0,F133/'Step 4-Reports &amp; Comparisons'!$E$108,0)</f>
        <v>0</v>
      </c>
      <c r="J133" s="398"/>
      <c r="K133" s="674">
        <f t="shared" si="133"/>
        <v>1</v>
      </c>
      <c r="L133" s="390"/>
      <c r="M133" s="390"/>
      <c r="N133" s="390"/>
      <c r="O133" s="390"/>
      <c r="P133" s="390"/>
      <c r="Q133" s="390"/>
      <c r="R133" s="390"/>
      <c r="S133" s="390"/>
      <c r="T133" s="390"/>
      <c r="U133" s="391"/>
      <c r="V133" s="970" t="str">
        <f t="shared" si="121"/>
        <v xml:space="preserve">Other  </v>
      </c>
      <c r="W133" s="971"/>
      <c r="X133" s="972"/>
      <c r="AB133" s="235">
        <f t="shared" si="134"/>
        <v>0</v>
      </c>
      <c r="AD133" s="236">
        <f t="shared" si="122"/>
        <v>0</v>
      </c>
      <c r="AF133" s="236">
        <f t="shared" si="123"/>
        <v>0</v>
      </c>
      <c r="AH133" s="236">
        <f t="shared" si="124"/>
        <v>0</v>
      </c>
      <c r="AJ133" s="236">
        <f t="shared" si="125"/>
        <v>0</v>
      </c>
      <c r="AL133" s="236">
        <f t="shared" si="126"/>
        <v>0</v>
      </c>
      <c r="AN133" s="236">
        <f t="shared" si="127"/>
        <v>0</v>
      </c>
      <c r="AP133" s="236">
        <f t="shared" si="128"/>
        <v>0</v>
      </c>
      <c r="AR133" s="236">
        <f t="shared" si="129"/>
        <v>0</v>
      </c>
      <c r="AT133" s="236">
        <f t="shared" si="130"/>
        <v>0</v>
      </c>
      <c r="AV133" s="236">
        <f t="shared" si="131"/>
        <v>0</v>
      </c>
    </row>
    <row r="134" spans="1:48" ht="16.2" thickBot="1" x14ac:dyDescent="0.35">
      <c r="A134" s="132"/>
      <c r="C134" s="664"/>
      <c r="D134"/>
      <c r="E134" s="473" t="s">
        <v>574</v>
      </c>
      <c r="F134" s="667">
        <f>F120</f>
        <v>0</v>
      </c>
      <c r="G134" s="668">
        <f>G120</f>
        <v>0</v>
      </c>
      <c r="H134" s="669">
        <f>H120</f>
        <v>0</v>
      </c>
      <c r="I134" s="670">
        <f ca="1">I120</f>
        <v>0</v>
      </c>
      <c r="J134" s="398"/>
      <c r="K134" s="671"/>
      <c r="L134" s="722"/>
      <c r="M134" s="722"/>
      <c r="N134" s="722"/>
      <c r="O134" s="722"/>
      <c r="P134" s="722"/>
      <c r="Q134" s="722"/>
      <c r="R134" s="722"/>
      <c r="S134" s="722"/>
      <c r="T134" s="722"/>
      <c r="U134" s="722"/>
      <c r="V134" s="664"/>
      <c r="W134"/>
      <c r="X134" s="665"/>
      <c r="AB134" s="672"/>
      <c r="AD134" s="721"/>
      <c r="AF134" s="721"/>
      <c r="AH134" s="721"/>
      <c r="AJ134" s="721"/>
      <c r="AL134" s="721"/>
      <c r="AN134" s="721"/>
      <c r="AP134" s="721"/>
      <c r="AR134" s="721"/>
      <c r="AT134" s="721"/>
      <c r="AV134" s="659"/>
    </row>
    <row r="135" spans="1:48" ht="16.2" thickTop="1" x14ac:dyDescent="0.3">
      <c r="A135" s="241"/>
      <c r="C135" s="392" t="s">
        <v>421</v>
      </c>
      <c r="D135" s="393"/>
      <c r="E135" s="237"/>
      <c r="F135" s="666">
        <f>SUM(F136:F140)</f>
        <v>0</v>
      </c>
      <c r="G135" s="661">
        <f>SUM(G136:G140)</f>
        <v>0</v>
      </c>
      <c r="H135" s="662">
        <f t="shared" ref="H135:H140" si="135">F135/$F$152</f>
        <v>0</v>
      </c>
      <c r="I135" s="662">
        <f ca="1">IF('Step 4-Reports &amp; Comparisons'!$E$108&lt;&gt;0,F135/'Step 4-Reports &amp; Comparisons'!$E$108,0)</f>
        <v>0</v>
      </c>
      <c r="J135" s="397"/>
      <c r="K135" s="679" t="str">
        <f>C135</f>
        <v>Other  Expenses - Depreciation</v>
      </c>
      <c r="L135" s="237"/>
      <c r="M135" s="237"/>
      <c r="N135" s="237"/>
      <c r="O135" s="237"/>
      <c r="P135" s="237"/>
      <c r="Q135" s="237"/>
      <c r="R135" s="237"/>
      <c r="S135" s="237"/>
      <c r="T135" s="237"/>
      <c r="U135" s="237"/>
      <c r="V135" s="967" t="str">
        <f t="shared" ref="V135:V140" si="136">C135</f>
        <v>Other  Expenses - Depreciation</v>
      </c>
      <c r="W135" s="968"/>
      <c r="X135" s="969"/>
      <c r="AB135" s="238"/>
      <c r="AD135" s="239">
        <f t="shared" ref="AD135:AD140" si="137">L135*$F135</f>
        <v>0</v>
      </c>
      <c r="AF135" s="239">
        <f t="shared" ref="AF135:AF140" si="138">M135*$F135</f>
        <v>0</v>
      </c>
      <c r="AH135" s="239">
        <f t="shared" ref="AH135:AH140" si="139">N135*$F135</f>
        <v>0</v>
      </c>
      <c r="AJ135" s="239">
        <f t="shared" ref="AJ135:AJ140" si="140">O135*$F135</f>
        <v>0</v>
      </c>
      <c r="AL135" s="239">
        <f t="shared" ref="AL135:AL140" si="141">P135*$F135</f>
        <v>0</v>
      </c>
      <c r="AN135" s="239">
        <f t="shared" ref="AN135:AN140" si="142">Q135*$F135</f>
        <v>0</v>
      </c>
      <c r="AP135" s="239">
        <f t="shared" ref="AP135:AP140" si="143">R135*$F135</f>
        <v>0</v>
      </c>
      <c r="AR135" s="239">
        <f t="shared" ref="AR135:AR140" si="144">S135*$F135</f>
        <v>0</v>
      </c>
      <c r="AT135" s="239">
        <f t="shared" ref="AT135:AT140" si="145">T135*$F135</f>
        <v>0</v>
      </c>
      <c r="AV135" s="239">
        <f t="shared" ref="AV135:AV140" si="146">U135*$F135</f>
        <v>0</v>
      </c>
    </row>
    <row r="136" spans="1:48" x14ac:dyDescent="0.25">
      <c r="A136" s="132"/>
      <c r="C136" s="941" t="s">
        <v>194</v>
      </c>
      <c r="D136" s="942"/>
      <c r="E136" s="943"/>
      <c r="F136" s="109"/>
      <c r="G136" s="378">
        <f>F136/12</f>
        <v>0</v>
      </c>
      <c r="H136" s="224">
        <f t="shared" si="135"/>
        <v>0</v>
      </c>
      <c r="I136" s="224">
        <f ca="1">IF('Step 4-Reports &amp; Comparisons'!$E$108&lt;&gt;0,F136/'Step 4-Reports &amp; Comparisons'!$E$108,0)</f>
        <v>0</v>
      </c>
      <c r="J136" s="398"/>
      <c r="K136" s="674">
        <f>IF(L136+M136+N136+O136+P136+Q136+R136+S136+T136+U136&gt;1,"Error, &gt;100%",1-L136-M136-N136-O136-P136-Q136-R136-S136-T136-U136)</f>
        <v>1</v>
      </c>
      <c r="L136" s="199"/>
      <c r="M136" s="199"/>
      <c r="N136" s="199"/>
      <c r="O136" s="199"/>
      <c r="P136" s="199"/>
      <c r="Q136" s="199"/>
      <c r="R136" s="199"/>
      <c r="S136" s="199"/>
      <c r="T136" s="199"/>
      <c r="U136" s="389"/>
      <c r="V136" s="970" t="str">
        <f t="shared" si="136"/>
        <v>Building Depreciation</v>
      </c>
      <c r="W136" s="971"/>
      <c r="X136" s="972"/>
      <c r="AB136" s="111">
        <f>K136*F136</f>
        <v>0</v>
      </c>
      <c r="AD136" s="116">
        <f t="shared" si="137"/>
        <v>0</v>
      </c>
      <c r="AF136" s="116">
        <f t="shared" si="138"/>
        <v>0</v>
      </c>
      <c r="AH136" s="116">
        <f t="shared" si="139"/>
        <v>0</v>
      </c>
      <c r="AJ136" s="116">
        <f t="shared" si="140"/>
        <v>0</v>
      </c>
      <c r="AL136" s="116">
        <f t="shared" si="141"/>
        <v>0</v>
      </c>
      <c r="AN136" s="116">
        <f t="shared" si="142"/>
        <v>0</v>
      </c>
      <c r="AP136" s="116">
        <f t="shared" si="143"/>
        <v>0</v>
      </c>
      <c r="AR136" s="116">
        <f t="shared" si="144"/>
        <v>0</v>
      </c>
      <c r="AT136" s="116">
        <f t="shared" si="145"/>
        <v>0</v>
      </c>
      <c r="AV136" s="116">
        <f t="shared" si="146"/>
        <v>0</v>
      </c>
    </row>
    <row r="137" spans="1:48" x14ac:dyDescent="0.25">
      <c r="A137" s="132"/>
      <c r="C137" s="941" t="s">
        <v>242</v>
      </c>
      <c r="D137" s="942"/>
      <c r="E137" s="943"/>
      <c r="F137" s="229"/>
      <c r="G137" s="377">
        <f>F137/12</f>
        <v>0</v>
      </c>
      <c r="H137" s="230">
        <f t="shared" si="135"/>
        <v>0</v>
      </c>
      <c r="I137" s="230">
        <f ca="1">IF('Step 4-Reports &amp; Comparisons'!$E$108&lt;&gt;0,F137/'Step 4-Reports &amp; Comparisons'!$E$108,0)</f>
        <v>0</v>
      </c>
      <c r="J137" s="398"/>
      <c r="K137" s="674">
        <f>IF(L137+M137+N137+O137+P137+Q137+R137+S137+T137+U137&gt;1,"Error, &gt;100%",1-L137-M137-N137-O137-P137-Q137-R137-S137-T137-U137)</f>
        <v>1</v>
      </c>
      <c r="L137" s="387"/>
      <c r="M137" s="387"/>
      <c r="N137" s="387"/>
      <c r="O137" s="387"/>
      <c r="P137" s="387"/>
      <c r="Q137" s="387"/>
      <c r="R137" s="387"/>
      <c r="S137" s="387"/>
      <c r="T137" s="387"/>
      <c r="U137" s="388"/>
      <c r="V137" s="970" t="str">
        <f t="shared" si="136"/>
        <v>Equipment Depreciation</v>
      </c>
      <c r="W137" s="971"/>
      <c r="X137" s="972"/>
      <c r="AB137" s="231">
        <f>K137*F137</f>
        <v>0</v>
      </c>
      <c r="AD137" s="232">
        <f t="shared" si="137"/>
        <v>0</v>
      </c>
      <c r="AF137" s="232">
        <f t="shared" si="138"/>
        <v>0</v>
      </c>
      <c r="AH137" s="232">
        <f t="shared" si="139"/>
        <v>0</v>
      </c>
      <c r="AJ137" s="232">
        <f t="shared" si="140"/>
        <v>0</v>
      </c>
      <c r="AL137" s="232">
        <f t="shared" si="141"/>
        <v>0</v>
      </c>
      <c r="AN137" s="232">
        <f t="shared" si="142"/>
        <v>0</v>
      </c>
      <c r="AP137" s="232">
        <f t="shared" si="143"/>
        <v>0</v>
      </c>
      <c r="AR137" s="232">
        <f t="shared" si="144"/>
        <v>0</v>
      </c>
      <c r="AT137" s="232">
        <f t="shared" si="145"/>
        <v>0</v>
      </c>
      <c r="AV137" s="232">
        <f t="shared" si="146"/>
        <v>0</v>
      </c>
    </row>
    <row r="138" spans="1:48" x14ac:dyDescent="0.25">
      <c r="A138" s="132"/>
      <c r="C138" s="941" t="s">
        <v>422</v>
      </c>
      <c r="D138" s="942"/>
      <c r="E138" s="943">
        <v>0</v>
      </c>
      <c r="F138" s="109"/>
      <c r="G138" s="378">
        <f>F138/12</f>
        <v>0</v>
      </c>
      <c r="H138" s="224">
        <f t="shared" si="135"/>
        <v>0</v>
      </c>
      <c r="I138" s="224">
        <f ca="1">IF('Step 4-Reports &amp; Comparisons'!$E$108&lt;&gt;0,F138/'Step 4-Reports &amp; Comparisons'!$E$108,0)</f>
        <v>0</v>
      </c>
      <c r="J138" s="398"/>
      <c r="K138" s="674">
        <f>IF(L138+M138+N138+O138+P138+Q138+R138+S138+T138+U138&gt;1,"Error, &gt;100%",1-L138-M138-N138-O138-P138-Q138-R138-S138-T138-U138)</f>
        <v>1</v>
      </c>
      <c r="L138" s="199"/>
      <c r="M138" s="199"/>
      <c r="N138" s="199"/>
      <c r="O138" s="199"/>
      <c r="P138" s="199"/>
      <c r="Q138" s="199"/>
      <c r="R138" s="199"/>
      <c r="S138" s="199"/>
      <c r="T138" s="199"/>
      <c r="U138" s="389"/>
      <c r="V138" s="970" t="str">
        <f t="shared" si="136"/>
        <v>Goodwill</v>
      </c>
      <c r="W138" s="971"/>
      <c r="X138" s="972"/>
      <c r="AB138" s="111">
        <f>K138*F138</f>
        <v>0</v>
      </c>
      <c r="AD138" s="116">
        <f t="shared" si="137"/>
        <v>0</v>
      </c>
      <c r="AF138" s="116">
        <f t="shared" si="138"/>
        <v>0</v>
      </c>
      <c r="AH138" s="116">
        <f t="shared" si="139"/>
        <v>0</v>
      </c>
      <c r="AJ138" s="116">
        <f t="shared" si="140"/>
        <v>0</v>
      </c>
      <c r="AL138" s="116">
        <f t="shared" si="141"/>
        <v>0</v>
      </c>
      <c r="AN138" s="116">
        <f t="shared" si="142"/>
        <v>0</v>
      </c>
      <c r="AP138" s="116">
        <f t="shared" si="143"/>
        <v>0</v>
      </c>
      <c r="AR138" s="116">
        <f t="shared" si="144"/>
        <v>0</v>
      </c>
      <c r="AT138" s="116">
        <f t="shared" si="145"/>
        <v>0</v>
      </c>
      <c r="AV138" s="116">
        <f t="shared" si="146"/>
        <v>0</v>
      </c>
    </row>
    <row r="139" spans="1:48" x14ac:dyDescent="0.25">
      <c r="A139" s="132"/>
      <c r="C139" s="941" t="s">
        <v>424</v>
      </c>
      <c r="D139" s="942"/>
      <c r="E139" s="943"/>
      <c r="F139" s="109"/>
      <c r="G139" s="378">
        <f>F139/12</f>
        <v>0</v>
      </c>
      <c r="H139" s="224">
        <f t="shared" si="135"/>
        <v>0</v>
      </c>
      <c r="I139" s="224">
        <f ca="1">IF('Step 4-Reports &amp; Comparisons'!$E$108&lt;&gt;0,F139/'Step 4-Reports &amp; Comparisons'!$E$108,0)</f>
        <v>0</v>
      </c>
      <c r="J139" s="398"/>
      <c r="K139" s="674">
        <f>IF(L139+M139+N139+O139+P139+Q139+R139+S139+T139+U139&gt;1,"Error, &gt;100%",1-L139-M139-N139-O139-P139-Q139-R139-S139-T139-U139)</f>
        <v>1</v>
      </c>
      <c r="L139" s="199"/>
      <c r="M139" s="199"/>
      <c r="N139" s="199"/>
      <c r="O139" s="199"/>
      <c r="P139" s="199"/>
      <c r="Q139" s="199"/>
      <c r="R139" s="199"/>
      <c r="S139" s="199"/>
      <c r="T139" s="199"/>
      <c r="U139" s="389"/>
      <c r="V139" s="970" t="str">
        <f t="shared" si="136"/>
        <v>Vehicle Depreciation</v>
      </c>
      <c r="W139" s="971"/>
      <c r="X139" s="972"/>
      <c r="AB139" s="111">
        <f>K139*F139</f>
        <v>0</v>
      </c>
      <c r="AD139" s="116">
        <f t="shared" si="137"/>
        <v>0</v>
      </c>
      <c r="AF139" s="116">
        <f t="shared" si="138"/>
        <v>0</v>
      </c>
      <c r="AH139" s="116">
        <f t="shared" si="139"/>
        <v>0</v>
      </c>
      <c r="AJ139" s="116">
        <f t="shared" si="140"/>
        <v>0</v>
      </c>
      <c r="AL139" s="116">
        <f t="shared" si="141"/>
        <v>0</v>
      </c>
      <c r="AN139" s="116">
        <f t="shared" si="142"/>
        <v>0</v>
      </c>
      <c r="AP139" s="116">
        <f t="shared" si="143"/>
        <v>0</v>
      </c>
      <c r="AR139" s="116">
        <f t="shared" si="144"/>
        <v>0</v>
      </c>
      <c r="AT139" s="116">
        <f t="shared" si="145"/>
        <v>0</v>
      </c>
      <c r="AV139" s="116">
        <f t="shared" si="146"/>
        <v>0</v>
      </c>
    </row>
    <row r="140" spans="1:48" x14ac:dyDescent="0.25">
      <c r="A140" s="132"/>
      <c r="C140" s="957" t="s">
        <v>274</v>
      </c>
      <c r="D140" s="942"/>
      <c r="E140" s="943">
        <v>0</v>
      </c>
      <c r="F140" s="109"/>
      <c r="G140" s="378">
        <f>F140/12</f>
        <v>0</v>
      </c>
      <c r="H140" s="224">
        <f t="shared" si="135"/>
        <v>0</v>
      </c>
      <c r="I140" s="224">
        <f ca="1">IF('Step 4-Reports &amp; Comparisons'!$E$108&lt;&gt;0,F140/'Step 4-Reports &amp; Comparisons'!$E$108,0)</f>
        <v>0</v>
      </c>
      <c r="J140" s="398"/>
      <c r="K140" s="674">
        <f>IF(L140+M140+N140+O140+P140+Q140+R140+S140+T140+U140&gt;1,"Error, &gt;100%",1-L140-M140-N140-O140-P140-Q140-R140-S140-T140-U140)</f>
        <v>1</v>
      </c>
      <c r="L140" s="199"/>
      <c r="M140" s="199"/>
      <c r="N140" s="199"/>
      <c r="O140" s="199"/>
      <c r="P140" s="199"/>
      <c r="Q140" s="199"/>
      <c r="R140" s="199"/>
      <c r="S140" s="199"/>
      <c r="T140" s="199"/>
      <c r="U140" s="389"/>
      <c r="V140" s="970" t="str">
        <f t="shared" si="136"/>
        <v xml:space="preserve">Other  </v>
      </c>
      <c r="W140" s="971"/>
      <c r="X140" s="972"/>
      <c r="AB140" s="111">
        <f>K140*F140</f>
        <v>0</v>
      </c>
      <c r="AD140" s="116">
        <f t="shared" si="137"/>
        <v>0</v>
      </c>
      <c r="AF140" s="116">
        <f t="shared" si="138"/>
        <v>0</v>
      </c>
      <c r="AH140" s="116">
        <f t="shared" si="139"/>
        <v>0</v>
      </c>
      <c r="AJ140" s="116">
        <f t="shared" si="140"/>
        <v>0</v>
      </c>
      <c r="AL140" s="116">
        <f t="shared" si="141"/>
        <v>0</v>
      </c>
      <c r="AN140" s="116">
        <f t="shared" si="142"/>
        <v>0</v>
      </c>
      <c r="AP140" s="116">
        <f t="shared" si="143"/>
        <v>0</v>
      </c>
      <c r="AR140" s="116">
        <f t="shared" si="144"/>
        <v>0</v>
      </c>
      <c r="AT140" s="116">
        <f t="shared" si="145"/>
        <v>0</v>
      </c>
      <c r="AV140" s="116">
        <f t="shared" si="146"/>
        <v>0</v>
      </c>
    </row>
    <row r="141" spans="1:48" ht="16.2" thickBot="1" x14ac:dyDescent="0.35">
      <c r="A141" s="132"/>
      <c r="C141" s="664"/>
      <c r="D141"/>
      <c r="E141" s="473" t="s">
        <v>574</v>
      </c>
      <c r="F141" s="667">
        <f>F135</f>
        <v>0</v>
      </c>
      <c r="G141" s="668">
        <f>G135</f>
        <v>0</v>
      </c>
      <c r="H141" s="669">
        <f>H135</f>
        <v>0</v>
      </c>
      <c r="I141" s="670">
        <f ca="1">I135</f>
        <v>0</v>
      </c>
      <c r="J141" s="398"/>
      <c r="K141" s="671"/>
      <c r="L141" s="722"/>
      <c r="M141" s="722"/>
      <c r="N141" s="722"/>
      <c r="O141" s="722"/>
      <c r="P141" s="722"/>
      <c r="Q141" s="722"/>
      <c r="R141" s="722"/>
      <c r="S141" s="722"/>
      <c r="T141" s="722"/>
      <c r="U141" s="722"/>
      <c r="V141" s="664"/>
      <c r="W141"/>
      <c r="X141" s="665"/>
      <c r="AB141" s="672"/>
      <c r="AD141" s="721"/>
      <c r="AF141" s="721"/>
      <c r="AH141" s="721"/>
      <c r="AJ141" s="721"/>
      <c r="AL141" s="721"/>
      <c r="AN141" s="721"/>
      <c r="AP141" s="721"/>
      <c r="AR141" s="721"/>
      <c r="AT141" s="721"/>
      <c r="AV141" s="659"/>
    </row>
    <row r="142" spans="1:48" ht="16.2" thickTop="1" x14ac:dyDescent="0.3">
      <c r="A142" s="241"/>
      <c r="C142" s="392" t="s">
        <v>338</v>
      </c>
      <c r="D142" s="393"/>
      <c r="E142" s="237"/>
      <c r="F142" s="666">
        <f>SUM(F143:F150)</f>
        <v>0</v>
      </c>
      <c r="G142" s="661">
        <f>SUM(G143:G150)</f>
        <v>0</v>
      </c>
      <c r="H142" s="662">
        <f t="shared" ref="H142:H150" si="147">F142/$F$152</f>
        <v>0</v>
      </c>
      <c r="I142" s="662">
        <f ca="1">IF('Step 4-Reports &amp; Comparisons'!$E$108&lt;&gt;0,F142/'Step 4-Reports &amp; Comparisons'!$E$108,0)</f>
        <v>0</v>
      </c>
      <c r="J142" s="397"/>
      <c r="K142" s="679" t="str">
        <f>C142</f>
        <v>Other  Expenses</v>
      </c>
      <c r="L142" s="237"/>
      <c r="M142" s="237"/>
      <c r="N142" s="237"/>
      <c r="O142" s="237"/>
      <c r="P142" s="237"/>
      <c r="Q142" s="237"/>
      <c r="R142" s="237"/>
      <c r="S142" s="237"/>
      <c r="T142" s="237"/>
      <c r="U142" s="237"/>
      <c r="V142" s="967" t="str">
        <f>C142</f>
        <v>Other  Expenses</v>
      </c>
      <c r="W142" s="968"/>
      <c r="X142" s="969"/>
      <c r="AB142" s="238"/>
      <c r="AD142" s="239">
        <f t="shared" ref="AD142:AD150" si="148">L142*$F142</f>
        <v>0</v>
      </c>
      <c r="AF142" s="239">
        <f t="shared" ref="AF142:AF150" si="149">M142*$F142</f>
        <v>0</v>
      </c>
      <c r="AH142" s="239">
        <f t="shared" ref="AH142:AH150" si="150">N142*$F142</f>
        <v>0</v>
      </c>
      <c r="AJ142" s="239">
        <f t="shared" ref="AJ142:AJ150" si="151">O142*$F142</f>
        <v>0</v>
      </c>
      <c r="AL142" s="239">
        <f t="shared" ref="AL142:AL150" si="152">P142*$F142</f>
        <v>0</v>
      </c>
      <c r="AN142" s="239">
        <f t="shared" ref="AN142:AN150" si="153">Q142*$F142</f>
        <v>0</v>
      </c>
      <c r="AP142" s="239">
        <f t="shared" ref="AP142:AP150" si="154">R142*$F142</f>
        <v>0</v>
      </c>
      <c r="AR142" s="239">
        <f t="shared" ref="AR142:AR150" si="155">S142*$F142</f>
        <v>0</v>
      </c>
      <c r="AT142" s="239">
        <f t="shared" ref="AT142:AT150" si="156">T142*$F142</f>
        <v>0</v>
      </c>
      <c r="AV142" s="239">
        <f t="shared" ref="AV142:AV150" si="157">U142*$F142</f>
        <v>0</v>
      </c>
    </row>
    <row r="143" spans="1:48" x14ac:dyDescent="0.25">
      <c r="A143" s="132"/>
      <c r="C143" s="957" t="s">
        <v>274</v>
      </c>
      <c r="D143" s="942"/>
      <c r="E143" s="943">
        <v>0</v>
      </c>
      <c r="F143" s="229"/>
      <c r="G143" s="377">
        <f>F143/12</f>
        <v>0</v>
      </c>
      <c r="H143" s="230">
        <f t="shared" si="147"/>
        <v>0</v>
      </c>
      <c r="I143" s="230">
        <f ca="1">IF('Step 4-Reports &amp; Comparisons'!$E$108&lt;&gt;0,F143/'Step 4-Reports &amp; Comparisons'!$E$108,0)</f>
        <v>0</v>
      </c>
      <c r="J143" s="398"/>
      <c r="K143" s="674">
        <f t="shared" ref="K143:K150" si="158">IF(L143+M143+N143+O143+P143+Q143+R143+S143+T143+U143&gt;1,"Error, &gt;100%",1-L143-M143-N143-O143-P143-Q143-R143-S143-T143-U143)</f>
        <v>1</v>
      </c>
      <c r="L143" s="387"/>
      <c r="M143" s="387"/>
      <c r="N143" s="387"/>
      <c r="O143" s="387"/>
      <c r="P143" s="387"/>
      <c r="Q143" s="387"/>
      <c r="R143" s="387"/>
      <c r="S143" s="387"/>
      <c r="T143" s="387"/>
      <c r="U143" s="388"/>
      <c r="V143" s="961" t="str">
        <f>C143</f>
        <v xml:space="preserve">Other  </v>
      </c>
      <c r="W143" s="962"/>
      <c r="X143" s="963">
        <v>0</v>
      </c>
      <c r="AB143" s="231">
        <f t="shared" ref="AB143:AB150" si="159">K143*F143</f>
        <v>0</v>
      </c>
      <c r="AD143" s="232">
        <f t="shared" si="148"/>
        <v>0</v>
      </c>
      <c r="AF143" s="232">
        <f t="shared" si="149"/>
        <v>0</v>
      </c>
      <c r="AH143" s="232">
        <f t="shared" si="150"/>
        <v>0</v>
      </c>
      <c r="AJ143" s="232">
        <f t="shared" si="151"/>
        <v>0</v>
      </c>
      <c r="AL143" s="232">
        <f t="shared" si="152"/>
        <v>0</v>
      </c>
      <c r="AN143" s="232">
        <f t="shared" si="153"/>
        <v>0</v>
      </c>
      <c r="AP143" s="232">
        <f t="shared" si="154"/>
        <v>0</v>
      </c>
      <c r="AR143" s="232">
        <f t="shared" si="155"/>
        <v>0</v>
      </c>
      <c r="AT143" s="232">
        <f t="shared" si="156"/>
        <v>0</v>
      </c>
      <c r="AV143" s="232">
        <f t="shared" si="157"/>
        <v>0</v>
      </c>
    </row>
    <row r="144" spans="1:48" x14ac:dyDescent="0.25">
      <c r="A144" s="132"/>
      <c r="C144" s="957" t="s">
        <v>274</v>
      </c>
      <c r="D144" s="942"/>
      <c r="E144" s="943">
        <v>0</v>
      </c>
      <c r="F144" s="109"/>
      <c r="G144" s="378">
        <f t="shared" ref="G144:G150" si="160">F144/12</f>
        <v>0</v>
      </c>
      <c r="H144" s="224">
        <f t="shared" si="147"/>
        <v>0</v>
      </c>
      <c r="I144" s="224">
        <f ca="1">IF('Step 4-Reports &amp; Comparisons'!$E$108&lt;&gt;0,F144/'Step 4-Reports &amp; Comparisons'!$E$108,0)</f>
        <v>0</v>
      </c>
      <c r="J144" s="398"/>
      <c r="K144" s="674">
        <f t="shared" si="158"/>
        <v>1</v>
      </c>
      <c r="L144" s="199"/>
      <c r="M144" s="199"/>
      <c r="N144" s="199"/>
      <c r="O144" s="199"/>
      <c r="P144" s="199"/>
      <c r="Q144" s="199"/>
      <c r="R144" s="199"/>
      <c r="S144" s="199"/>
      <c r="T144" s="199"/>
      <c r="U144" s="389"/>
      <c r="V144" s="961" t="str">
        <f t="shared" ref="V144:V150" si="161">C144</f>
        <v xml:space="preserve">Other  </v>
      </c>
      <c r="W144" s="962"/>
      <c r="X144" s="963">
        <v>1</v>
      </c>
      <c r="AB144" s="111">
        <f t="shared" si="159"/>
        <v>0</v>
      </c>
      <c r="AD144" s="116">
        <f t="shared" si="148"/>
        <v>0</v>
      </c>
      <c r="AF144" s="116">
        <f t="shared" si="149"/>
        <v>0</v>
      </c>
      <c r="AH144" s="116">
        <f t="shared" si="150"/>
        <v>0</v>
      </c>
      <c r="AJ144" s="116">
        <f t="shared" si="151"/>
        <v>0</v>
      </c>
      <c r="AL144" s="116">
        <f t="shared" si="152"/>
        <v>0</v>
      </c>
      <c r="AN144" s="116">
        <f t="shared" si="153"/>
        <v>0</v>
      </c>
      <c r="AP144" s="116">
        <f t="shared" si="154"/>
        <v>0</v>
      </c>
      <c r="AR144" s="116">
        <f t="shared" si="155"/>
        <v>0</v>
      </c>
      <c r="AT144" s="116">
        <f t="shared" si="156"/>
        <v>0</v>
      </c>
      <c r="AV144" s="116">
        <f t="shared" si="157"/>
        <v>0</v>
      </c>
    </row>
    <row r="145" spans="1:48" x14ac:dyDescent="0.25">
      <c r="A145" s="132"/>
      <c r="C145" s="957" t="s">
        <v>274</v>
      </c>
      <c r="D145" s="942"/>
      <c r="E145" s="943">
        <v>0</v>
      </c>
      <c r="F145" s="109"/>
      <c r="G145" s="378">
        <f t="shared" si="160"/>
        <v>0</v>
      </c>
      <c r="H145" s="224">
        <f t="shared" si="147"/>
        <v>0</v>
      </c>
      <c r="I145" s="224">
        <f ca="1">IF('Step 4-Reports &amp; Comparisons'!$E$108&lt;&gt;0,F145/'Step 4-Reports &amp; Comparisons'!$E$108,0)</f>
        <v>0</v>
      </c>
      <c r="J145" s="398"/>
      <c r="K145" s="674">
        <f t="shared" si="158"/>
        <v>1</v>
      </c>
      <c r="L145" s="199"/>
      <c r="M145" s="199"/>
      <c r="N145" s="199"/>
      <c r="O145" s="199"/>
      <c r="P145" s="199"/>
      <c r="Q145" s="199"/>
      <c r="R145" s="199"/>
      <c r="S145" s="199"/>
      <c r="T145" s="199"/>
      <c r="U145" s="389"/>
      <c r="V145" s="961" t="str">
        <f t="shared" si="161"/>
        <v xml:space="preserve">Other  </v>
      </c>
      <c r="W145" s="962"/>
      <c r="X145" s="963">
        <v>2</v>
      </c>
      <c r="AB145" s="111">
        <f t="shared" si="159"/>
        <v>0</v>
      </c>
      <c r="AD145" s="116">
        <f t="shared" si="148"/>
        <v>0</v>
      </c>
      <c r="AF145" s="116">
        <f t="shared" si="149"/>
        <v>0</v>
      </c>
      <c r="AH145" s="116">
        <f t="shared" si="150"/>
        <v>0</v>
      </c>
      <c r="AJ145" s="116">
        <f t="shared" si="151"/>
        <v>0</v>
      </c>
      <c r="AL145" s="116">
        <f t="shared" si="152"/>
        <v>0</v>
      </c>
      <c r="AN145" s="116">
        <f t="shared" si="153"/>
        <v>0</v>
      </c>
      <c r="AP145" s="116">
        <f t="shared" si="154"/>
        <v>0</v>
      </c>
      <c r="AR145" s="116">
        <f t="shared" si="155"/>
        <v>0</v>
      </c>
      <c r="AT145" s="116">
        <f t="shared" si="156"/>
        <v>0</v>
      </c>
      <c r="AV145" s="116">
        <f t="shared" si="157"/>
        <v>0</v>
      </c>
    </row>
    <row r="146" spans="1:48" x14ac:dyDescent="0.25">
      <c r="A146" s="132"/>
      <c r="C146" s="957" t="s">
        <v>274</v>
      </c>
      <c r="D146" s="942"/>
      <c r="E146" s="943">
        <v>0</v>
      </c>
      <c r="F146" s="109"/>
      <c r="G146" s="378">
        <f t="shared" si="160"/>
        <v>0</v>
      </c>
      <c r="H146" s="224">
        <f t="shared" si="147"/>
        <v>0</v>
      </c>
      <c r="I146" s="224">
        <f ca="1">IF('Step 4-Reports &amp; Comparisons'!$E$108&lt;&gt;0,F146/'Step 4-Reports &amp; Comparisons'!$E$108,0)</f>
        <v>0</v>
      </c>
      <c r="J146" s="398"/>
      <c r="K146" s="674">
        <f t="shared" si="158"/>
        <v>1</v>
      </c>
      <c r="L146" s="199"/>
      <c r="M146" s="199"/>
      <c r="N146" s="199"/>
      <c r="O146" s="199"/>
      <c r="P146" s="199"/>
      <c r="Q146" s="199"/>
      <c r="R146" s="199"/>
      <c r="S146" s="199"/>
      <c r="T146" s="199"/>
      <c r="U146" s="389"/>
      <c r="V146" s="961" t="str">
        <f t="shared" si="161"/>
        <v xml:space="preserve">Other  </v>
      </c>
      <c r="W146" s="962"/>
      <c r="X146" s="963">
        <v>3</v>
      </c>
      <c r="AB146" s="111">
        <f t="shared" si="159"/>
        <v>0</v>
      </c>
      <c r="AD146" s="116">
        <f t="shared" si="148"/>
        <v>0</v>
      </c>
      <c r="AF146" s="116">
        <f t="shared" si="149"/>
        <v>0</v>
      </c>
      <c r="AH146" s="116">
        <f t="shared" si="150"/>
        <v>0</v>
      </c>
      <c r="AJ146" s="116">
        <f t="shared" si="151"/>
        <v>0</v>
      </c>
      <c r="AL146" s="116">
        <f t="shared" si="152"/>
        <v>0</v>
      </c>
      <c r="AN146" s="116">
        <f t="shared" si="153"/>
        <v>0</v>
      </c>
      <c r="AP146" s="116">
        <f t="shared" si="154"/>
        <v>0</v>
      </c>
      <c r="AR146" s="116">
        <f t="shared" si="155"/>
        <v>0</v>
      </c>
      <c r="AT146" s="116">
        <f t="shared" si="156"/>
        <v>0</v>
      </c>
      <c r="AV146" s="116">
        <f t="shared" si="157"/>
        <v>0</v>
      </c>
    </row>
    <row r="147" spans="1:48" x14ac:dyDescent="0.25">
      <c r="A147" s="132"/>
      <c r="C147" s="957" t="s">
        <v>274</v>
      </c>
      <c r="D147" s="942"/>
      <c r="E147" s="943">
        <v>0</v>
      </c>
      <c r="F147" s="109"/>
      <c r="G147" s="378">
        <f t="shared" si="160"/>
        <v>0</v>
      </c>
      <c r="H147" s="224">
        <f t="shared" si="147"/>
        <v>0</v>
      </c>
      <c r="I147" s="224">
        <f ca="1">IF('Step 4-Reports &amp; Comparisons'!$E$108&lt;&gt;0,F147/'Step 4-Reports &amp; Comparisons'!$E$108,0)</f>
        <v>0</v>
      </c>
      <c r="J147" s="398"/>
      <c r="K147" s="674">
        <f t="shared" si="158"/>
        <v>1</v>
      </c>
      <c r="L147" s="199"/>
      <c r="M147" s="199"/>
      <c r="N147" s="199"/>
      <c r="O147" s="199"/>
      <c r="P147" s="199"/>
      <c r="Q147" s="199"/>
      <c r="R147" s="199"/>
      <c r="S147" s="199"/>
      <c r="T147" s="199"/>
      <c r="U147" s="389"/>
      <c r="V147" s="961" t="str">
        <f t="shared" si="161"/>
        <v xml:space="preserve">Other  </v>
      </c>
      <c r="W147" s="962"/>
      <c r="X147" s="963">
        <v>4</v>
      </c>
      <c r="AB147" s="111">
        <f t="shared" si="159"/>
        <v>0</v>
      </c>
      <c r="AD147" s="116">
        <f t="shared" si="148"/>
        <v>0</v>
      </c>
      <c r="AF147" s="116">
        <f t="shared" si="149"/>
        <v>0</v>
      </c>
      <c r="AH147" s="116">
        <f t="shared" si="150"/>
        <v>0</v>
      </c>
      <c r="AJ147" s="116">
        <f t="shared" si="151"/>
        <v>0</v>
      </c>
      <c r="AL147" s="116">
        <f t="shared" si="152"/>
        <v>0</v>
      </c>
      <c r="AN147" s="116">
        <f t="shared" si="153"/>
        <v>0</v>
      </c>
      <c r="AP147" s="116">
        <f t="shared" si="154"/>
        <v>0</v>
      </c>
      <c r="AR147" s="116">
        <f t="shared" si="155"/>
        <v>0</v>
      </c>
      <c r="AT147" s="116">
        <f t="shared" si="156"/>
        <v>0</v>
      </c>
      <c r="AV147" s="116">
        <f t="shared" si="157"/>
        <v>0</v>
      </c>
    </row>
    <row r="148" spans="1:48" x14ac:dyDescent="0.25">
      <c r="A148" s="132"/>
      <c r="C148" s="957" t="s">
        <v>274</v>
      </c>
      <c r="D148" s="942"/>
      <c r="E148" s="943"/>
      <c r="F148" s="109"/>
      <c r="G148" s="378">
        <f t="shared" si="160"/>
        <v>0</v>
      </c>
      <c r="H148" s="224">
        <f t="shared" si="147"/>
        <v>0</v>
      </c>
      <c r="I148" s="224">
        <f ca="1">IF('Step 4-Reports &amp; Comparisons'!$E$108&lt;&gt;0,F148/'Step 4-Reports &amp; Comparisons'!$E$108,0)</f>
        <v>0</v>
      </c>
      <c r="J148" s="398"/>
      <c r="K148" s="674">
        <f t="shared" si="158"/>
        <v>1</v>
      </c>
      <c r="L148" s="199"/>
      <c r="M148" s="199"/>
      <c r="N148" s="199"/>
      <c r="O148" s="199"/>
      <c r="P148" s="199"/>
      <c r="Q148" s="199"/>
      <c r="R148" s="199"/>
      <c r="S148" s="199"/>
      <c r="T148" s="199"/>
      <c r="U148" s="389"/>
      <c r="V148" s="961" t="str">
        <f t="shared" si="161"/>
        <v xml:space="preserve">Other  </v>
      </c>
      <c r="W148" s="962"/>
      <c r="X148" s="963">
        <v>5</v>
      </c>
      <c r="AB148" s="111">
        <f t="shared" si="159"/>
        <v>0</v>
      </c>
      <c r="AD148" s="116">
        <f t="shared" si="148"/>
        <v>0</v>
      </c>
      <c r="AF148" s="116">
        <f t="shared" si="149"/>
        <v>0</v>
      </c>
      <c r="AH148" s="116">
        <f t="shared" si="150"/>
        <v>0</v>
      </c>
      <c r="AJ148" s="116">
        <f t="shared" si="151"/>
        <v>0</v>
      </c>
      <c r="AL148" s="116">
        <f t="shared" si="152"/>
        <v>0</v>
      </c>
      <c r="AN148" s="116">
        <f t="shared" si="153"/>
        <v>0</v>
      </c>
      <c r="AP148" s="116">
        <f t="shared" si="154"/>
        <v>0</v>
      </c>
      <c r="AR148" s="116">
        <f t="shared" si="155"/>
        <v>0</v>
      </c>
      <c r="AT148" s="116">
        <f t="shared" si="156"/>
        <v>0</v>
      </c>
      <c r="AV148" s="116">
        <f t="shared" si="157"/>
        <v>0</v>
      </c>
    </row>
    <row r="149" spans="1:48" x14ac:dyDescent="0.25">
      <c r="A149" s="132"/>
      <c r="C149" s="957" t="s">
        <v>274</v>
      </c>
      <c r="D149" s="942"/>
      <c r="E149" s="943"/>
      <c r="F149" s="109"/>
      <c r="G149" s="378">
        <f t="shared" si="160"/>
        <v>0</v>
      </c>
      <c r="H149" s="224">
        <f t="shared" si="147"/>
        <v>0</v>
      </c>
      <c r="I149" s="224">
        <f ca="1">IF('Step 4-Reports &amp; Comparisons'!$E$108&lt;&gt;0,F149/'Step 4-Reports &amp; Comparisons'!$E$108,0)</f>
        <v>0</v>
      </c>
      <c r="J149" s="398"/>
      <c r="K149" s="674">
        <f t="shared" si="158"/>
        <v>1</v>
      </c>
      <c r="L149" s="199"/>
      <c r="M149" s="199"/>
      <c r="N149" s="199"/>
      <c r="O149" s="199"/>
      <c r="P149" s="199"/>
      <c r="Q149" s="199"/>
      <c r="R149" s="199"/>
      <c r="S149" s="199"/>
      <c r="T149" s="199"/>
      <c r="U149" s="389"/>
      <c r="V149" s="961" t="str">
        <f t="shared" si="161"/>
        <v xml:space="preserve">Other  </v>
      </c>
      <c r="W149" s="962"/>
      <c r="X149" s="963">
        <v>6</v>
      </c>
      <c r="AB149" s="111">
        <f t="shared" si="159"/>
        <v>0</v>
      </c>
      <c r="AD149" s="116">
        <f t="shared" si="148"/>
        <v>0</v>
      </c>
      <c r="AF149" s="116">
        <f t="shared" si="149"/>
        <v>0</v>
      </c>
      <c r="AH149" s="116">
        <f t="shared" si="150"/>
        <v>0</v>
      </c>
      <c r="AJ149" s="116">
        <f t="shared" si="151"/>
        <v>0</v>
      </c>
      <c r="AL149" s="116">
        <f t="shared" si="152"/>
        <v>0</v>
      </c>
      <c r="AN149" s="116">
        <f t="shared" si="153"/>
        <v>0</v>
      </c>
      <c r="AP149" s="116">
        <f t="shared" si="154"/>
        <v>0</v>
      </c>
      <c r="AR149" s="116">
        <f t="shared" si="155"/>
        <v>0</v>
      </c>
      <c r="AT149" s="116">
        <f t="shared" si="156"/>
        <v>0</v>
      </c>
      <c r="AV149" s="116">
        <f t="shared" si="157"/>
        <v>0</v>
      </c>
    </row>
    <row r="150" spans="1:48" x14ac:dyDescent="0.25">
      <c r="A150" s="132"/>
      <c r="C150" s="957" t="s">
        <v>274</v>
      </c>
      <c r="D150" s="942"/>
      <c r="E150" s="943"/>
      <c r="F150" s="233"/>
      <c r="G150" s="379">
        <f t="shared" si="160"/>
        <v>0</v>
      </c>
      <c r="H150" s="234">
        <f t="shared" si="147"/>
        <v>0</v>
      </c>
      <c r="I150" s="234">
        <f ca="1">IF('Step 4-Reports &amp; Comparisons'!$E$108&lt;&gt;0,F150/'Step 4-Reports &amp; Comparisons'!$E$108,0)</f>
        <v>0</v>
      </c>
      <c r="J150" s="398"/>
      <c r="K150" s="674">
        <f t="shared" si="158"/>
        <v>1</v>
      </c>
      <c r="L150" s="199"/>
      <c r="M150" s="199"/>
      <c r="N150" s="199"/>
      <c r="O150" s="199"/>
      <c r="P150" s="199"/>
      <c r="Q150" s="199"/>
      <c r="R150" s="199"/>
      <c r="S150" s="199"/>
      <c r="T150" s="199"/>
      <c r="U150" s="389"/>
      <c r="V150" s="964" t="str">
        <f t="shared" si="161"/>
        <v xml:space="preserve">Other  </v>
      </c>
      <c r="W150" s="965"/>
      <c r="X150" s="966">
        <v>7</v>
      </c>
      <c r="AB150" s="111">
        <f t="shared" si="159"/>
        <v>0</v>
      </c>
      <c r="AD150" s="116">
        <f t="shared" si="148"/>
        <v>0</v>
      </c>
      <c r="AF150" s="116">
        <f t="shared" si="149"/>
        <v>0</v>
      </c>
      <c r="AH150" s="116">
        <f t="shared" si="150"/>
        <v>0</v>
      </c>
      <c r="AJ150" s="116">
        <f t="shared" si="151"/>
        <v>0</v>
      </c>
      <c r="AL150" s="116">
        <f t="shared" si="152"/>
        <v>0</v>
      </c>
      <c r="AN150" s="116">
        <f t="shared" si="153"/>
        <v>0</v>
      </c>
      <c r="AP150" s="116">
        <f t="shared" si="154"/>
        <v>0</v>
      </c>
      <c r="AR150" s="116">
        <f t="shared" si="155"/>
        <v>0</v>
      </c>
      <c r="AT150" s="116">
        <f t="shared" si="156"/>
        <v>0</v>
      </c>
      <c r="AV150" s="236">
        <f t="shared" si="157"/>
        <v>0</v>
      </c>
    </row>
    <row r="151" spans="1:48" ht="16.2" thickBot="1" x14ac:dyDescent="0.35">
      <c r="A151" s="132"/>
      <c r="C151" s="664"/>
      <c r="D151"/>
      <c r="E151" s="473" t="s">
        <v>574</v>
      </c>
      <c r="F151" s="667">
        <f>F142</f>
        <v>0</v>
      </c>
      <c r="G151" s="668">
        <f>G142</f>
        <v>0</v>
      </c>
      <c r="H151" s="669">
        <f>H142</f>
        <v>0</v>
      </c>
      <c r="I151" s="670">
        <f ca="1">I142</f>
        <v>0</v>
      </c>
      <c r="J151" s="398"/>
      <c r="K151" s="671"/>
      <c r="L151" s="722"/>
      <c r="M151" s="722"/>
      <c r="N151" s="722"/>
      <c r="O151" s="722"/>
      <c r="P151" s="722"/>
      <c r="Q151" s="722"/>
      <c r="R151" s="722"/>
      <c r="S151" s="722"/>
      <c r="T151" s="722"/>
      <c r="U151" s="722"/>
      <c r="V151" s="664"/>
      <c r="W151"/>
      <c r="X151" s="665"/>
      <c r="AB151" s="672"/>
      <c r="AD151" s="721"/>
      <c r="AF151" s="721"/>
      <c r="AH151" s="721"/>
      <c r="AJ151" s="721"/>
      <c r="AL151" s="721"/>
      <c r="AN151" s="721"/>
      <c r="AP151" s="721"/>
      <c r="AR151" s="721"/>
      <c r="AT151" s="721"/>
      <c r="AV151" s="659"/>
    </row>
    <row r="152" spans="1:48" ht="30.75" customHeight="1" thickTop="1" x14ac:dyDescent="0.3">
      <c r="C152" s="946" t="s">
        <v>308</v>
      </c>
      <c r="D152" s="947"/>
      <c r="E152" s="948"/>
      <c r="F152" s="282">
        <f>0.001+SUM(F143:F150,F121:F133,F136:F140,F113:F118,F104:F110,F91:F101,F64:F88,F51:F61,F41:F48,F24:F38,F10:F21)</f>
        <v>1E-3</v>
      </c>
      <c r="G152" s="278">
        <f>SUM(G143:G150,G136:G140,G121:G133,G113:G118,G104:G110,G91:G101,G64:G88,G51:G61,G41:G48,G24:G38,G10:G21)</f>
        <v>0</v>
      </c>
      <c r="H152" s="279">
        <f>SUM(H142,H135,H120,H112,H103,H90,H63,H50,H40,H23,H9)</f>
        <v>0</v>
      </c>
      <c r="I152" s="581">
        <f ca="1">IF('Step 4-Reports &amp; Comparisons'!$E$108&lt;&gt;0,F152/'Step 4-Reports &amp; Comparisons'!$E$108,0)</f>
        <v>0</v>
      </c>
      <c r="J152" s="399"/>
      <c r="K152" s="675">
        <f>IF(ISERROR(AB154),"Error, Check Data Entries",AB154)</f>
        <v>0</v>
      </c>
      <c r="L152" s="598">
        <f>AD154</f>
        <v>0</v>
      </c>
      <c r="M152" s="598">
        <f>AF154</f>
        <v>0</v>
      </c>
      <c r="N152" s="598">
        <f>AH154</f>
        <v>0</v>
      </c>
      <c r="O152" s="598">
        <f>AJ154</f>
        <v>0</v>
      </c>
      <c r="P152" s="598">
        <f>AL154</f>
        <v>0</v>
      </c>
      <c r="Q152" s="598">
        <f>AN154</f>
        <v>0</v>
      </c>
      <c r="R152" s="598">
        <f>AP154</f>
        <v>0</v>
      </c>
      <c r="S152" s="598">
        <f>AR154</f>
        <v>0</v>
      </c>
      <c r="T152" s="598">
        <f>AT154</f>
        <v>0</v>
      </c>
      <c r="U152" s="598">
        <f>AV154</f>
        <v>0</v>
      </c>
      <c r="V152" s="280"/>
      <c r="W152" s="280"/>
      <c r="X152" s="280"/>
      <c r="AB152" s="714"/>
      <c r="AD152" s="599"/>
      <c r="AF152" s="599"/>
      <c r="AH152" s="599"/>
      <c r="AJ152" s="599"/>
      <c r="AL152" s="599"/>
      <c r="AN152" s="599"/>
      <c r="AP152" s="599"/>
      <c r="AR152" s="599"/>
      <c r="AT152" s="599"/>
      <c r="AV152" s="280"/>
    </row>
    <row r="153" spans="1:48" ht="36.75" customHeight="1" thickBot="1" x14ac:dyDescent="0.35">
      <c r="C153" s="719"/>
      <c r="D153" s="688"/>
      <c r="E153" s="718"/>
      <c r="F153" s="283" t="s">
        <v>428</v>
      </c>
      <c r="G153" s="284" t="s">
        <v>429</v>
      </c>
      <c r="H153" s="281" t="s">
        <v>426</v>
      </c>
      <c r="I153" s="285" t="s">
        <v>427</v>
      </c>
      <c r="J153" s="400"/>
      <c r="K153" s="579" t="s">
        <v>509</v>
      </c>
      <c r="L153" s="580" t="s">
        <v>509</v>
      </c>
      <c r="M153" s="580" t="s">
        <v>509</v>
      </c>
      <c r="N153" s="580" t="s">
        <v>509</v>
      </c>
      <c r="O153" s="580" t="s">
        <v>509</v>
      </c>
      <c r="P153" s="580" t="s">
        <v>509</v>
      </c>
      <c r="Q153" s="580" t="s">
        <v>509</v>
      </c>
      <c r="R153" s="580" t="s">
        <v>509</v>
      </c>
      <c r="S153" s="580" t="s">
        <v>509</v>
      </c>
      <c r="T153" s="580" t="s">
        <v>509</v>
      </c>
      <c r="U153" s="580" t="s">
        <v>509</v>
      </c>
      <c r="AB153" s="715"/>
      <c r="AD153" s="76"/>
      <c r="AF153" s="76"/>
      <c r="AH153" s="76"/>
      <c r="AJ153" s="76"/>
      <c r="AL153" s="76"/>
      <c r="AN153" s="76"/>
      <c r="AP153" s="76"/>
      <c r="AR153" s="76"/>
      <c r="AT153" s="76"/>
    </row>
    <row r="154" spans="1:48" s="110" customFormat="1" ht="15.6" hidden="1" thickTop="1" x14ac:dyDescent="0.25">
      <c r="A154" s="132"/>
      <c r="B154" s="130"/>
      <c r="C154" s="118" t="s">
        <v>251</v>
      </c>
      <c r="AB154" s="114">
        <f>SUM(AB10:AB150)</f>
        <v>0</v>
      </c>
      <c r="AD154" s="114">
        <f>SUM(AD10:AD150)</f>
        <v>0</v>
      </c>
      <c r="AF154" s="114">
        <f>SUM(AF10:AF150)</f>
        <v>0</v>
      </c>
      <c r="AH154" s="114">
        <f>SUM(AH10:AH150)</f>
        <v>0</v>
      </c>
      <c r="AJ154" s="114">
        <f>SUM(AJ10:AJ150)</f>
        <v>0</v>
      </c>
      <c r="AL154" s="114">
        <f>SUM(AL10:AL150)</f>
        <v>0</v>
      </c>
      <c r="AN154" s="114">
        <f>SUM(AN10:AN150)</f>
        <v>0</v>
      </c>
      <c r="AP154" s="114">
        <f>SUM(AP10:AP150)</f>
        <v>0</v>
      </c>
      <c r="AR154" s="114">
        <f>SUM(AR10:AR150)</f>
        <v>0</v>
      </c>
      <c r="AT154" s="114">
        <f>SUM(AT10:AT150)</f>
        <v>0</v>
      </c>
      <c r="AV154" s="114">
        <f>SUM(AV10:AV150)</f>
        <v>0</v>
      </c>
    </row>
    <row r="155" spans="1:48" hidden="1" x14ac:dyDescent="0.25">
      <c r="A155" s="132"/>
      <c r="C155" s="692" t="s">
        <v>363</v>
      </c>
      <c r="D155" s="692"/>
      <c r="E155" s="692"/>
      <c r="F155" s="692"/>
      <c r="G155" s="692"/>
      <c r="K155" s="105"/>
      <c r="L155" s="76"/>
      <c r="R155" s="76"/>
      <c r="AB155" s="114"/>
      <c r="AD155" s="114"/>
      <c r="AF155" s="114"/>
      <c r="AH155" s="114"/>
      <c r="AJ155" s="114"/>
      <c r="AL155" s="114"/>
      <c r="AN155" s="114"/>
      <c r="AP155" s="114"/>
      <c r="AR155" s="114"/>
      <c r="AT155" s="114"/>
      <c r="AV155" s="720"/>
    </row>
    <row r="156" spans="1:48" ht="39.6" hidden="1" x14ac:dyDescent="0.25">
      <c r="A156" s="132"/>
      <c r="C156" s="138" t="s">
        <v>351</v>
      </c>
      <c r="D156" s="181" t="s">
        <v>352</v>
      </c>
      <c r="E156" s="181" t="s">
        <v>42</v>
      </c>
      <c r="F156" s="181" t="s">
        <v>250</v>
      </c>
      <c r="G156" s="181" t="s">
        <v>354</v>
      </c>
      <c r="H156" s="139" t="s">
        <v>43</v>
      </c>
      <c r="I156" s="213"/>
      <c r="J156" s="213"/>
      <c r="L156" s="76"/>
      <c r="R156" s="76"/>
      <c r="AB156" s="114"/>
      <c r="AD156" s="114"/>
      <c r="AF156" s="114"/>
      <c r="AH156" s="114"/>
      <c r="AJ156" s="114"/>
      <c r="AL156" s="114"/>
      <c r="AN156" s="114"/>
      <c r="AP156" s="114"/>
      <c r="AR156" s="114"/>
      <c r="AT156" s="720"/>
      <c r="AV156" s="720"/>
    </row>
    <row r="157" spans="1:48" hidden="1" x14ac:dyDescent="0.25">
      <c r="A157" s="132"/>
      <c r="C157" s="172" t="str">
        <f>Ranges!E2</f>
        <v>General Office Administration</v>
      </c>
      <c r="D157" s="173">
        <f>AB223</f>
        <v>0</v>
      </c>
      <c r="E157" s="173"/>
      <c r="F157" s="173">
        <f>AB154</f>
        <v>0</v>
      </c>
      <c r="G157" s="173"/>
      <c r="H157" s="174"/>
      <c r="I157" s="214"/>
      <c r="J157" s="214"/>
      <c r="L157" s="76"/>
      <c r="R157" s="76"/>
      <c r="AB157" s="114"/>
      <c r="AD157" s="114"/>
      <c r="AF157" s="114"/>
      <c r="AH157" s="114"/>
      <c r="AJ157" s="114"/>
      <c r="AL157" s="114"/>
      <c r="AN157" s="114"/>
      <c r="AP157" s="114"/>
      <c r="AR157" s="114"/>
      <c r="AT157" s="114"/>
      <c r="AV157" s="720"/>
    </row>
    <row r="158" spans="1:48" hidden="1" x14ac:dyDescent="0.25">
      <c r="A158" s="132"/>
      <c r="C158" s="140" t="str">
        <f>Ranges!E3</f>
        <v>Department 1 Name</v>
      </c>
      <c r="D158" s="141">
        <f>AD223</f>
        <v>0</v>
      </c>
      <c r="E158" s="141">
        <f ca="1">$D$157*H158</f>
        <v>0</v>
      </c>
      <c r="F158" s="171">
        <f ca="1">AD154+($F$157*H158)</f>
        <v>0</v>
      </c>
      <c r="G158" s="218">
        <f ca="1">F158+D158+E158</f>
        <v>0</v>
      </c>
      <c r="H158" s="142">
        <f ca="1">IF(SUM(_AllDirectFieldCost)=0,0,SUM(INDIRECT(K158,))/SUM(_AllDirectFieldCost))</f>
        <v>0</v>
      </c>
      <c r="I158" s="215"/>
      <c r="J158" s="215"/>
      <c r="K158" s="179" t="s">
        <v>3</v>
      </c>
      <c r="L158" s="76"/>
      <c r="R158" s="76"/>
      <c r="AB158" s="76"/>
      <c r="AD158" s="76"/>
      <c r="AF158" s="76"/>
      <c r="AH158" s="76"/>
      <c r="AJ158" s="114"/>
      <c r="AL158" s="114"/>
      <c r="AN158" s="114"/>
      <c r="AP158" s="114"/>
      <c r="AR158" s="114"/>
      <c r="AT158" s="114"/>
      <c r="AV158" s="720"/>
    </row>
    <row r="159" spans="1:48" hidden="1" x14ac:dyDescent="0.25">
      <c r="A159" s="132"/>
      <c r="C159" s="140" t="str">
        <f>Ranges!E4</f>
        <v>Department 2 Name</v>
      </c>
      <c r="D159" s="141">
        <f>AF223</f>
        <v>0</v>
      </c>
      <c r="E159" s="141">
        <f t="shared" ref="E159:E167" ca="1" si="162">$D$157*H159</f>
        <v>0</v>
      </c>
      <c r="F159" s="171">
        <f ca="1">AF154+($F$157*H159)</f>
        <v>0</v>
      </c>
      <c r="G159" s="141">
        <f t="shared" ref="G159:G167" ca="1" si="163">F159+D159+E159</f>
        <v>0</v>
      </c>
      <c r="H159" s="142">
        <f ca="1">IF(SUM(_AllDirectFieldCost)=0,0,SUM(INDIRECT(K159,))/SUM(_AllDirectFieldCost))</f>
        <v>0</v>
      </c>
      <c r="I159" s="215"/>
      <c r="J159" s="215"/>
      <c r="K159" s="179" t="s">
        <v>4</v>
      </c>
      <c r="L159" s="76"/>
      <c r="R159" s="76"/>
      <c r="AB159" s="114"/>
      <c r="AD159" s="114"/>
      <c r="AF159" s="114"/>
      <c r="AH159" s="114"/>
      <c r="AJ159" s="114"/>
      <c r="AL159" s="114"/>
      <c r="AN159" s="114"/>
      <c r="AP159" s="114"/>
      <c r="AR159" s="114"/>
      <c r="AT159" s="114"/>
      <c r="AV159" s="720"/>
    </row>
    <row r="160" spans="1:48" hidden="1" x14ac:dyDescent="0.25">
      <c r="A160" s="132"/>
      <c r="C160" s="140" t="str">
        <f>Ranges!E5</f>
        <v>Department 3 Name</v>
      </c>
      <c r="D160" s="141">
        <f>AH223</f>
        <v>0</v>
      </c>
      <c r="E160" s="141">
        <f t="shared" ca="1" si="162"/>
        <v>0</v>
      </c>
      <c r="F160" s="171">
        <f ca="1">AH154+($F$157*H160)</f>
        <v>0</v>
      </c>
      <c r="G160" s="141">
        <f t="shared" ca="1" si="163"/>
        <v>0</v>
      </c>
      <c r="H160" s="142">
        <f t="shared" ref="H160:H167" ca="1" si="164">IF(SUM(_AllDirectFieldCost)=0,0,SUM(INDIRECT(K160,))/SUM(_AllDirectFieldCost))</f>
        <v>0</v>
      </c>
      <c r="I160" s="215"/>
      <c r="J160" s="215"/>
      <c r="K160" s="180" t="s">
        <v>5</v>
      </c>
      <c r="L160" s="76"/>
      <c r="R160" s="76"/>
      <c r="AB160" s="114"/>
      <c r="AD160" s="114"/>
      <c r="AF160" s="114"/>
      <c r="AH160" s="114"/>
      <c r="AJ160" s="114"/>
      <c r="AL160" s="114"/>
      <c r="AN160" s="114"/>
      <c r="AP160" s="114"/>
      <c r="AR160" s="114"/>
      <c r="AT160" s="114"/>
      <c r="AV160" s="720"/>
    </row>
    <row r="161" spans="1:48" hidden="1" x14ac:dyDescent="0.25">
      <c r="A161" s="132"/>
      <c r="C161" s="140" t="str">
        <f>Ranges!E6</f>
        <v>Department 4 Name</v>
      </c>
      <c r="D161" s="141">
        <f>AJ223</f>
        <v>0</v>
      </c>
      <c r="E161" s="141">
        <f t="shared" ca="1" si="162"/>
        <v>0</v>
      </c>
      <c r="F161" s="171">
        <f ca="1">AJ154+($F$157*H161)</f>
        <v>0</v>
      </c>
      <c r="G161" s="141">
        <f t="shared" ca="1" si="163"/>
        <v>0</v>
      </c>
      <c r="H161" s="142">
        <f t="shared" ca="1" si="164"/>
        <v>0</v>
      </c>
      <c r="I161" s="215"/>
      <c r="J161" s="215"/>
      <c r="K161" s="179" t="s">
        <v>6</v>
      </c>
      <c r="L161" s="76"/>
      <c r="R161" s="76"/>
      <c r="AB161" s="114"/>
      <c r="AD161" s="114"/>
      <c r="AF161" s="114"/>
      <c r="AH161" s="114"/>
      <c r="AJ161" s="114"/>
      <c r="AL161" s="114"/>
      <c r="AN161" s="114"/>
      <c r="AP161" s="114"/>
      <c r="AR161" s="114"/>
      <c r="AT161" s="114"/>
      <c r="AV161" s="720"/>
    </row>
    <row r="162" spans="1:48" hidden="1" x14ac:dyDescent="0.25">
      <c r="A162" s="132"/>
      <c r="C162" s="140" t="str">
        <f>Ranges!E7</f>
        <v>Department 5 Name</v>
      </c>
      <c r="D162" s="141">
        <f>AL223</f>
        <v>0</v>
      </c>
      <c r="E162" s="141">
        <f t="shared" ca="1" si="162"/>
        <v>0</v>
      </c>
      <c r="F162" s="171">
        <f ca="1">AL154+($F$157*H162)</f>
        <v>0</v>
      </c>
      <c r="G162" s="141">
        <f t="shared" ca="1" si="163"/>
        <v>0</v>
      </c>
      <c r="H162" s="142">
        <f t="shared" ca="1" si="164"/>
        <v>0</v>
      </c>
      <c r="I162" s="215"/>
      <c r="J162" s="215"/>
      <c r="K162" s="180" t="s">
        <v>7</v>
      </c>
      <c r="L162" s="76"/>
      <c r="R162" s="76"/>
      <c r="AB162" s="114"/>
      <c r="AD162" s="114"/>
      <c r="AF162" s="114"/>
      <c r="AH162" s="114"/>
      <c r="AJ162" s="114"/>
      <c r="AL162" s="114"/>
      <c r="AN162" s="114"/>
      <c r="AP162" s="114"/>
      <c r="AR162" s="114"/>
      <c r="AT162" s="114"/>
      <c r="AV162" s="720"/>
    </row>
    <row r="163" spans="1:48" hidden="1" x14ac:dyDescent="0.25">
      <c r="A163" s="132"/>
      <c r="C163" s="140" t="str">
        <f>Ranges!E8</f>
        <v>Department 6 Name</v>
      </c>
      <c r="D163" s="141">
        <f>AN223</f>
        <v>0</v>
      </c>
      <c r="E163" s="141">
        <f t="shared" ca="1" si="162"/>
        <v>0</v>
      </c>
      <c r="F163" s="171">
        <f ca="1">AN154+($F$157*H163)</f>
        <v>0</v>
      </c>
      <c r="G163" s="141">
        <f t="shared" ca="1" si="163"/>
        <v>0</v>
      </c>
      <c r="H163" s="142">
        <f t="shared" ca="1" si="164"/>
        <v>0</v>
      </c>
      <c r="I163" s="215"/>
      <c r="J163" s="215"/>
      <c r="K163" s="179" t="s">
        <v>8</v>
      </c>
      <c r="L163" s="76"/>
      <c r="R163" s="76"/>
      <c r="AB163" s="114"/>
      <c r="AD163" s="114"/>
      <c r="AF163" s="114"/>
      <c r="AH163" s="114"/>
      <c r="AJ163" s="114"/>
      <c r="AL163" s="114"/>
      <c r="AN163" s="114"/>
      <c r="AP163" s="114"/>
      <c r="AR163" s="114"/>
      <c r="AT163" s="114"/>
      <c r="AV163" s="720"/>
    </row>
    <row r="164" spans="1:48" hidden="1" x14ac:dyDescent="0.25">
      <c r="A164" s="132"/>
      <c r="C164" s="140" t="str">
        <f>Ranges!E9</f>
        <v>Department 7 Name</v>
      </c>
      <c r="D164" s="141">
        <f>AP223</f>
        <v>0</v>
      </c>
      <c r="E164" s="141">
        <f t="shared" ca="1" si="162"/>
        <v>0</v>
      </c>
      <c r="F164" s="171">
        <f ca="1">AP154+($F$157*H164)</f>
        <v>0</v>
      </c>
      <c r="G164" s="141">
        <f t="shared" ca="1" si="163"/>
        <v>0</v>
      </c>
      <c r="H164" s="142">
        <f t="shared" ca="1" si="164"/>
        <v>0</v>
      </c>
      <c r="I164" s="215"/>
      <c r="J164" s="215"/>
      <c r="K164" s="180" t="s">
        <v>9</v>
      </c>
      <c r="L164" s="76"/>
      <c r="R164" s="76"/>
      <c r="AB164" s="114"/>
      <c r="AD164" s="114"/>
      <c r="AF164" s="114"/>
      <c r="AH164" s="114"/>
      <c r="AJ164" s="114"/>
      <c r="AL164" s="114"/>
      <c r="AN164" s="114"/>
      <c r="AP164" s="114"/>
      <c r="AR164" s="114"/>
      <c r="AT164" s="114"/>
      <c r="AV164" s="720"/>
    </row>
    <row r="165" spans="1:48" hidden="1" x14ac:dyDescent="0.25">
      <c r="A165" s="132"/>
      <c r="C165" s="140" t="str">
        <f>Ranges!E10</f>
        <v>Department 8 Name</v>
      </c>
      <c r="D165" s="141">
        <f>AR223</f>
        <v>0</v>
      </c>
      <c r="E165" s="141">
        <f t="shared" ca="1" si="162"/>
        <v>0</v>
      </c>
      <c r="F165" s="171">
        <f ca="1">AR154+($F$157*H165)</f>
        <v>0</v>
      </c>
      <c r="G165" s="141">
        <f t="shared" ca="1" si="163"/>
        <v>0</v>
      </c>
      <c r="H165" s="142">
        <f t="shared" ca="1" si="164"/>
        <v>0</v>
      </c>
      <c r="I165" s="215"/>
      <c r="J165" s="215"/>
      <c r="K165" s="179" t="s">
        <v>10</v>
      </c>
      <c r="L165" s="76"/>
      <c r="R165" s="76"/>
      <c r="AB165" s="114"/>
      <c r="AD165" s="114"/>
      <c r="AF165" s="114"/>
      <c r="AH165" s="114"/>
      <c r="AJ165" s="114"/>
      <c r="AL165" s="114"/>
      <c r="AN165" s="114"/>
      <c r="AP165" s="114"/>
      <c r="AR165" s="114"/>
      <c r="AT165" s="114"/>
      <c r="AV165" s="720"/>
    </row>
    <row r="166" spans="1:48" hidden="1" x14ac:dyDescent="0.25">
      <c r="A166" s="132"/>
      <c r="C166" s="140" t="str">
        <f>Ranges!E11</f>
        <v>Department 9 Name</v>
      </c>
      <c r="D166" s="141">
        <f>AT223</f>
        <v>0</v>
      </c>
      <c r="E166" s="141">
        <f t="shared" ca="1" si="162"/>
        <v>0</v>
      </c>
      <c r="F166" s="171">
        <f ca="1">AT154+($F$157*H166)</f>
        <v>0</v>
      </c>
      <c r="G166" s="141">
        <f t="shared" ca="1" si="163"/>
        <v>0</v>
      </c>
      <c r="H166" s="142">
        <f t="shared" ca="1" si="164"/>
        <v>0</v>
      </c>
      <c r="I166" s="215"/>
      <c r="J166" s="215"/>
      <c r="K166" s="180" t="s">
        <v>11</v>
      </c>
      <c r="L166" s="76"/>
      <c r="R166" s="76"/>
      <c r="AB166" s="114"/>
      <c r="AD166" s="114"/>
      <c r="AF166" s="114"/>
      <c r="AH166" s="114"/>
      <c r="AJ166" s="114"/>
      <c r="AL166" s="114"/>
      <c r="AN166" s="114"/>
      <c r="AP166" s="114"/>
      <c r="AR166" s="114"/>
      <c r="AT166" s="114"/>
      <c r="AV166" s="720"/>
    </row>
    <row r="167" spans="1:48" hidden="1" x14ac:dyDescent="0.25">
      <c r="A167" s="132"/>
      <c r="C167" s="140" t="str">
        <f>Ranges!E12</f>
        <v>Department 10 Name</v>
      </c>
      <c r="D167" s="141">
        <f>AV223</f>
        <v>0</v>
      </c>
      <c r="E167" s="141">
        <f t="shared" ca="1" si="162"/>
        <v>0</v>
      </c>
      <c r="F167" s="171">
        <f ca="1">AV154+($F$157*H167)</f>
        <v>0</v>
      </c>
      <c r="G167" s="141">
        <f t="shared" ca="1" si="163"/>
        <v>0</v>
      </c>
      <c r="H167" s="142">
        <f t="shared" ca="1" si="164"/>
        <v>0</v>
      </c>
      <c r="I167" s="215"/>
      <c r="J167" s="215"/>
      <c r="K167" s="179" t="s">
        <v>12</v>
      </c>
      <c r="L167" s="76"/>
      <c r="R167" s="76"/>
      <c r="AB167" s="114"/>
      <c r="AD167" s="114"/>
      <c r="AF167" s="114"/>
      <c r="AH167" s="114"/>
      <c r="AJ167" s="114"/>
      <c r="AL167" s="114"/>
      <c r="AN167" s="114"/>
      <c r="AP167" s="114"/>
      <c r="AR167" s="114"/>
      <c r="AT167" s="114"/>
      <c r="AV167" s="720"/>
    </row>
    <row r="168" spans="1:48" ht="15.6" hidden="1" thickBot="1" x14ac:dyDescent="0.3">
      <c r="A168" s="132"/>
      <c r="C168" s="143" t="s">
        <v>353</v>
      </c>
      <c r="D168" s="144">
        <f>SUM(D158:D167)</f>
        <v>0</v>
      </c>
      <c r="E168" s="144">
        <f ca="1">SUM(E158:E167)</f>
        <v>0</v>
      </c>
      <c r="F168" s="144">
        <f ca="1">SUM(F158:F167)</f>
        <v>0</v>
      </c>
      <c r="G168" s="144">
        <f ca="1">SUM(G157:G167)</f>
        <v>0</v>
      </c>
      <c r="H168" s="145">
        <f ca="1">SUM(H157:H167)</f>
        <v>0</v>
      </c>
      <c r="I168" s="216"/>
      <c r="J168" s="216"/>
      <c r="L168" s="76"/>
      <c r="R168" s="76"/>
      <c r="AB168" s="114"/>
      <c r="AD168" s="114"/>
      <c r="AF168" s="114"/>
      <c r="AH168" s="114"/>
      <c r="AJ168" s="114"/>
      <c r="AL168" s="114"/>
      <c r="AN168" s="114"/>
      <c r="AP168" s="114"/>
      <c r="AR168" s="114"/>
      <c r="AT168" s="114"/>
      <c r="AV168" s="720"/>
    </row>
    <row r="169" spans="1:48" ht="16.2" hidden="1" thickTop="1" thickBot="1" x14ac:dyDescent="0.3">
      <c r="A169" s="132"/>
      <c r="L169" s="76"/>
      <c r="R169" s="76"/>
      <c r="AB169" s="114"/>
      <c r="AD169" s="114"/>
      <c r="AF169" s="114"/>
      <c r="AH169" s="114"/>
      <c r="AJ169" s="114"/>
      <c r="AL169" s="114"/>
      <c r="AN169" s="114"/>
      <c r="AP169" s="114"/>
      <c r="AR169" s="114"/>
      <c r="AT169" s="114"/>
      <c r="AV169" s="720"/>
    </row>
    <row r="170" spans="1:48" s="78" customFormat="1" ht="21.6" hidden="1" thickTop="1" x14ac:dyDescent="0.3">
      <c r="A170" s="131"/>
      <c r="B170" s="131"/>
      <c r="C170" s="981" t="s">
        <v>327</v>
      </c>
      <c r="D170" s="982"/>
      <c r="E170" s="982"/>
      <c r="F170" s="982"/>
      <c r="G170" s="982"/>
      <c r="H170" s="695"/>
      <c r="I170" s="380"/>
      <c r="J170" s="380"/>
      <c r="K170" s="699"/>
      <c r="L170" s="700"/>
      <c r="M170" s="700"/>
      <c r="N170" s="700"/>
      <c r="O170" s="700"/>
      <c r="P170" s="700"/>
      <c r="Q170" s="700"/>
      <c r="R170" s="700"/>
      <c r="S170" s="700"/>
      <c r="T170" s="700"/>
      <c r="U170" s="700"/>
      <c r="V170" s="107"/>
      <c r="AB170" s="699"/>
      <c r="AD170" s="700"/>
      <c r="AF170" s="700"/>
      <c r="AH170" s="700"/>
      <c r="AJ170" s="700"/>
      <c r="AL170" s="700"/>
      <c r="AN170" s="700"/>
      <c r="AP170" s="700"/>
      <c r="AR170" s="700"/>
      <c r="AT170" s="700"/>
      <c r="AV170" s="701"/>
    </row>
    <row r="171" spans="1:48" s="78" customFormat="1" ht="20.399999999999999" hidden="1" x14ac:dyDescent="0.3">
      <c r="A171" s="131"/>
      <c r="B171" s="131"/>
      <c r="C171" s="696"/>
      <c r="D171" s="697"/>
      <c r="E171" s="697"/>
      <c r="F171" s="697"/>
      <c r="G171" s="697"/>
      <c r="H171" s="698"/>
      <c r="I171" s="381"/>
      <c r="J171" s="381"/>
      <c r="K171" s="693"/>
      <c r="L171" s="690"/>
      <c r="M171" s="690"/>
      <c r="N171" s="690"/>
      <c r="O171" s="690"/>
      <c r="P171" s="690"/>
      <c r="Q171" s="690"/>
      <c r="R171" s="690"/>
      <c r="S171" s="690"/>
      <c r="T171" s="690"/>
      <c r="U171" s="690"/>
      <c r="AB171" s="694" t="s">
        <v>350</v>
      </c>
      <c r="AD171" s="702"/>
      <c r="AF171" s="702"/>
      <c r="AH171" s="702"/>
      <c r="AJ171" s="702"/>
      <c r="AL171" s="702"/>
      <c r="AN171" s="702"/>
      <c r="AP171" s="702"/>
      <c r="AR171" s="702"/>
      <c r="AT171" s="702"/>
      <c r="AV171" s="704"/>
    </row>
    <row r="172" spans="1:48" s="78" customFormat="1" ht="40.200000000000003" hidden="1" x14ac:dyDescent="0.3">
      <c r="A172" s="133"/>
      <c r="B172" s="133"/>
      <c r="C172" s="129" t="s">
        <v>161</v>
      </c>
      <c r="D172" s="101" t="s">
        <v>328</v>
      </c>
      <c r="E172" s="103"/>
      <c r="F172" s="103"/>
      <c r="G172" s="103"/>
      <c r="H172" s="104"/>
      <c r="I172" s="217"/>
      <c r="J172" s="217"/>
      <c r="K172" s="102"/>
      <c r="L172" s="691"/>
      <c r="M172" s="691"/>
      <c r="N172" s="691"/>
      <c r="O172" s="691"/>
      <c r="P172" s="691"/>
      <c r="Q172" s="691"/>
      <c r="R172" s="691"/>
      <c r="S172" s="691"/>
      <c r="T172" s="691"/>
      <c r="U172" s="691"/>
      <c r="AB172" s="113" t="str">
        <f>AB8</f>
        <v>General Company Support</v>
      </c>
      <c r="AD172" s="703" t="str">
        <f>L7</f>
        <v>Department 1 Name</v>
      </c>
      <c r="AF172" s="703" t="str">
        <f>M7</f>
        <v>Department 2 Name</v>
      </c>
      <c r="AH172" s="703" t="str">
        <f>N7</f>
        <v>Department 3 Name</v>
      </c>
      <c r="AJ172" s="703" t="str">
        <f>O7</f>
        <v>Department 4 Name</v>
      </c>
      <c r="AL172" s="703" t="str">
        <f>P7</f>
        <v>Department 5 Name</v>
      </c>
      <c r="AN172" s="703" t="str">
        <f>Q7</f>
        <v>Department 6 Name</v>
      </c>
      <c r="AP172" s="703" t="str">
        <f>R7</f>
        <v>Department 7 Name</v>
      </c>
      <c r="AR172" s="703" t="str">
        <f>S7</f>
        <v>Department 8 Name</v>
      </c>
      <c r="AT172" s="703" t="str">
        <f>T7</f>
        <v>Department 9 Name</v>
      </c>
      <c r="AV172" s="705" t="str">
        <f>U7</f>
        <v>Department 10 Name</v>
      </c>
    </row>
    <row r="173" spans="1:48" s="78" customFormat="1" ht="15.6" hidden="1" x14ac:dyDescent="0.3">
      <c r="A173" s="131"/>
      <c r="B173" s="131"/>
      <c r="C173" s="108">
        <v>1</v>
      </c>
      <c r="D173" s="382" t="str">
        <f>'Step 1-Employee Info'!I$22</f>
        <v>Employee1</v>
      </c>
      <c r="F173" s="383"/>
      <c r="G173" s="384"/>
      <c r="H173" s="385"/>
      <c r="I173" s="386"/>
      <c r="J173" s="386"/>
      <c r="K173" s="135"/>
      <c r="L173" s="136"/>
      <c r="M173" s="136"/>
      <c r="N173" s="136"/>
      <c r="O173" s="136"/>
      <c r="P173" s="136"/>
      <c r="Q173" s="136"/>
      <c r="R173" s="136"/>
      <c r="S173" s="136"/>
      <c r="T173" s="136"/>
      <c r="U173" s="136"/>
      <c r="AB173" s="111">
        <f>IF($D173&lt;&gt;0,HLOOKUP($D173,_EmpData,'Step 1-Employee Info'!$G$91,FALSE)+HLOOKUP($D173,_EmpData,'Step 1-Employee Info'!$G$102,FALSE),0)</f>
        <v>0</v>
      </c>
      <c r="AD173" s="116">
        <f>IF($D173&lt;&gt;0,HLOOKUP($D173,_EmpData,'Step 1-Employee Info'!$G$81,FALSE),0)</f>
        <v>0</v>
      </c>
      <c r="AF173" s="116">
        <f>IF($D173&lt;&gt;0,HLOOKUP($D173,_EmpData,'Step 1-Employee Info'!$G$82,FALSE),0)</f>
        <v>0</v>
      </c>
      <c r="AH173" s="116">
        <f>IF($D173&lt;&gt;0,HLOOKUP($D173,_EmpData,'Step 1-Employee Info'!$G$83,FALSE),0)</f>
        <v>0</v>
      </c>
      <c r="AJ173" s="116">
        <f>IF($D173&lt;&gt;0,HLOOKUP($D173,_EmpData,'Step 1-Employee Info'!$G$84,FALSE),0)</f>
        <v>0</v>
      </c>
      <c r="AL173" s="116">
        <f>IF($D173&lt;&gt;0,HLOOKUP($D173,_EmpData,'Step 1-Employee Info'!$G$85,FALSE),0)</f>
        <v>0</v>
      </c>
      <c r="AN173" s="116">
        <f>IF($D173&lt;&gt;0,HLOOKUP($D173,_EmpData,'Step 1-Employee Info'!$G$86,FALSE),0)</f>
        <v>0</v>
      </c>
      <c r="AP173" s="116">
        <f>IF($D173&lt;&gt;0,HLOOKUP($D173,_EmpData,'Step 1-Employee Info'!$G$87,FALSE),0)</f>
        <v>0</v>
      </c>
      <c r="AR173" s="116">
        <f>IF($D173&lt;&gt;0,HLOOKUP($D173,_EmpData,'Step 1-Employee Info'!$G$88,FALSE),0)</f>
        <v>0</v>
      </c>
      <c r="AT173" s="116">
        <f>IF($D173&lt;&gt;0,HLOOKUP($D173,_EmpData,'Step 1-Employee Info'!$G$89,FALSE),0)</f>
        <v>0</v>
      </c>
      <c r="AV173" s="116">
        <f>IF($D173&lt;&gt;0,HLOOKUP($D173,_EmpData,'Step 1-Employee Info'!$G$90,FALSE),0)</f>
        <v>0</v>
      </c>
    </row>
    <row r="174" spans="1:48" s="78" customFormat="1" ht="15.6" hidden="1" x14ac:dyDescent="0.3">
      <c r="A174" s="131"/>
      <c r="B174" s="131"/>
      <c r="C174" s="108">
        <v>2</v>
      </c>
      <c r="D174" s="382" t="str">
        <f>'Step 1-Employee Info'!J$22</f>
        <v>Employee2</v>
      </c>
      <c r="K174" s="135"/>
      <c r="L174" s="136"/>
      <c r="M174" s="136"/>
      <c r="N174" s="136"/>
      <c r="O174" s="136"/>
      <c r="P174" s="136"/>
      <c r="Q174" s="136"/>
      <c r="R174" s="136"/>
      <c r="S174" s="136"/>
      <c r="T174" s="136"/>
      <c r="U174" s="136"/>
      <c r="AB174" s="111">
        <f>IF($D174&lt;&gt;0,HLOOKUP($D174,_EmpData,'Step 1-Employee Info'!$G$91,FALSE)+HLOOKUP($D174,_EmpData,'Step 1-Employee Info'!$G$102,FALSE),0)</f>
        <v>0</v>
      </c>
      <c r="AD174" s="116">
        <f>IF($D174&lt;&gt;0,HLOOKUP($D174,_EmpData,'Step 1-Employee Info'!$G$81,FALSE),0)</f>
        <v>0</v>
      </c>
      <c r="AF174" s="116">
        <f>IF($D174&lt;&gt;0,HLOOKUP($D174,_EmpData,'Step 1-Employee Info'!$G$82,FALSE),0)</f>
        <v>0</v>
      </c>
      <c r="AH174" s="116">
        <f>IF($D174&lt;&gt;0,HLOOKUP($D174,_EmpData,'Step 1-Employee Info'!$G$83,FALSE),0)</f>
        <v>0</v>
      </c>
      <c r="AJ174" s="116">
        <f>IF($D174&lt;&gt;0,HLOOKUP($D174,_EmpData,'Step 1-Employee Info'!$G$84,FALSE),0)</f>
        <v>0</v>
      </c>
      <c r="AL174" s="116">
        <f>IF($D174&lt;&gt;0,HLOOKUP($D174,_EmpData,'Step 1-Employee Info'!$G$85,FALSE),0)</f>
        <v>0</v>
      </c>
      <c r="AN174" s="116">
        <f>IF($D174&lt;&gt;0,HLOOKUP($D174,_EmpData,'Step 1-Employee Info'!$G$86,FALSE),0)</f>
        <v>0</v>
      </c>
      <c r="AP174" s="116">
        <f>IF($D174&lt;&gt;0,HLOOKUP($D174,_EmpData,'Step 1-Employee Info'!$G$87,FALSE),0)</f>
        <v>0</v>
      </c>
      <c r="AR174" s="116">
        <f>IF($D174&lt;&gt;0,HLOOKUP($D174,_EmpData,'Step 1-Employee Info'!$G$88,FALSE),0)</f>
        <v>0</v>
      </c>
      <c r="AT174" s="116">
        <f>IF($D174&lt;&gt;0,HLOOKUP($D174,_EmpData,'Step 1-Employee Info'!$G$89,FALSE),0)</f>
        <v>0</v>
      </c>
      <c r="AV174" s="116">
        <f>IF($D174&lt;&gt;0,HLOOKUP($D174,_EmpData,'Step 1-Employee Info'!$G$90,FALSE),0)</f>
        <v>0</v>
      </c>
    </row>
    <row r="175" spans="1:48" s="78" customFormat="1" ht="15.6" hidden="1" x14ac:dyDescent="0.3">
      <c r="A175" s="131"/>
      <c r="B175" s="131"/>
      <c r="C175" s="108">
        <v>3</v>
      </c>
      <c r="D175" s="382" t="str">
        <f>'Step 1-Employee Info'!K$22</f>
        <v>Employee3</v>
      </c>
      <c r="E175" s="383"/>
      <c r="F175" s="383"/>
      <c r="G175" s="384"/>
      <c r="H175" s="385"/>
      <c r="I175" s="386"/>
      <c r="J175" s="386"/>
      <c r="K175" s="135"/>
      <c r="L175" s="136"/>
      <c r="M175" s="136"/>
      <c r="N175" s="136"/>
      <c r="O175" s="136"/>
      <c r="P175" s="136"/>
      <c r="Q175" s="136"/>
      <c r="R175" s="136"/>
      <c r="S175" s="136"/>
      <c r="T175" s="136"/>
      <c r="U175" s="136"/>
      <c r="AB175" s="111">
        <f>IF($D175&lt;&gt;0,HLOOKUP($D175,_EmpData,'Step 1-Employee Info'!$G$91,FALSE)+HLOOKUP($D175,_EmpData,'Step 1-Employee Info'!$G$102,FALSE),0)</f>
        <v>0</v>
      </c>
      <c r="AD175" s="116">
        <f>IF($D175&lt;&gt;0,HLOOKUP($D175,_EmpData,'Step 1-Employee Info'!$G$81,FALSE),0)</f>
        <v>0</v>
      </c>
      <c r="AF175" s="116">
        <f>IF($D175&lt;&gt;0,HLOOKUP($D175,_EmpData,'Step 1-Employee Info'!$G$82,FALSE),0)</f>
        <v>0</v>
      </c>
      <c r="AH175" s="116">
        <f>IF($D175&lt;&gt;0,HLOOKUP($D175,_EmpData,'Step 1-Employee Info'!$G$83,FALSE),0)</f>
        <v>0</v>
      </c>
      <c r="AJ175" s="116">
        <f>IF($D175&lt;&gt;0,HLOOKUP($D175,_EmpData,'Step 1-Employee Info'!$G$84,FALSE),0)</f>
        <v>0</v>
      </c>
      <c r="AL175" s="116">
        <f>IF($D175&lt;&gt;0,HLOOKUP($D175,_EmpData,'Step 1-Employee Info'!$G$85,FALSE),0)</f>
        <v>0</v>
      </c>
      <c r="AN175" s="116">
        <f>IF($D175&lt;&gt;0,HLOOKUP($D175,_EmpData,'Step 1-Employee Info'!$G$86,FALSE),0)</f>
        <v>0</v>
      </c>
      <c r="AP175" s="116">
        <f>IF($D175&lt;&gt;0,HLOOKUP($D175,_EmpData,'Step 1-Employee Info'!$G$87,FALSE),0)</f>
        <v>0</v>
      </c>
      <c r="AR175" s="116">
        <f>IF($D175&lt;&gt;0,HLOOKUP($D175,_EmpData,'Step 1-Employee Info'!$G$88,FALSE),0)</f>
        <v>0</v>
      </c>
      <c r="AT175" s="116">
        <f>IF($D175&lt;&gt;0,HLOOKUP($D175,_EmpData,'Step 1-Employee Info'!$G$89,FALSE),0)</f>
        <v>0</v>
      </c>
      <c r="AV175" s="116">
        <f>IF($D175&lt;&gt;0,HLOOKUP($D175,_EmpData,'Step 1-Employee Info'!$G$90,FALSE),0)</f>
        <v>0</v>
      </c>
    </row>
    <row r="176" spans="1:48" s="78" customFormat="1" ht="15.6" hidden="1" x14ac:dyDescent="0.3">
      <c r="A176" s="131"/>
      <c r="B176" s="131"/>
      <c r="C176" s="108">
        <v>4</v>
      </c>
      <c r="D176" s="382" t="str">
        <f>'Step 1-Employee Info'!L$22</f>
        <v>Employee4</v>
      </c>
      <c r="E176" s="383"/>
      <c r="F176" s="383"/>
      <c r="G176" s="384"/>
      <c r="H176" s="385"/>
      <c r="I176" s="386"/>
      <c r="J176" s="386"/>
      <c r="K176" s="135"/>
      <c r="L176" s="136"/>
      <c r="M176" s="136"/>
      <c r="N176" s="136"/>
      <c r="O176" s="136"/>
      <c r="P176" s="136"/>
      <c r="Q176" s="136"/>
      <c r="R176" s="136"/>
      <c r="S176" s="136"/>
      <c r="T176" s="136"/>
      <c r="U176" s="136"/>
      <c r="AB176" s="111">
        <f>IF($D176&lt;&gt;0,HLOOKUP($D176,_EmpData,'Step 1-Employee Info'!$G$91,FALSE)+HLOOKUP($D176,_EmpData,'Step 1-Employee Info'!$G$102,FALSE),0)</f>
        <v>0</v>
      </c>
      <c r="AD176" s="116">
        <f>IF($D176&lt;&gt;0,HLOOKUP($D176,_EmpData,'Step 1-Employee Info'!$G$81,FALSE),0)</f>
        <v>0</v>
      </c>
      <c r="AF176" s="116">
        <f>IF($D176&lt;&gt;0,HLOOKUP($D176,_EmpData,'Step 1-Employee Info'!$G$82,FALSE),0)</f>
        <v>0</v>
      </c>
      <c r="AH176" s="116">
        <f>IF($D176&lt;&gt;0,HLOOKUP($D176,_EmpData,'Step 1-Employee Info'!$G$83,FALSE),0)</f>
        <v>0</v>
      </c>
      <c r="AJ176" s="116">
        <f>IF($D176&lt;&gt;0,HLOOKUP($D176,_EmpData,'Step 1-Employee Info'!$G$84,FALSE),0)</f>
        <v>0</v>
      </c>
      <c r="AL176" s="116">
        <f>IF($D176&lt;&gt;0,HLOOKUP($D176,_EmpData,'Step 1-Employee Info'!$G$85,FALSE),0)</f>
        <v>0</v>
      </c>
      <c r="AN176" s="116">
        <f>IF($D176&lt;&gt;0,HLOOKUP($D176,_EmpData,'Step 1-Employee Info'!$G$86,FALSE),0)</f>
        <v>0</v>
      </c>
      <c r="AP176" s="116">
        <f>IF($D176&lt;&gt;0,HLOOKUP($D176,_EmpData,'Step 1-Employee Info'!$G$87,FALSE),0)</f>
        <v>0</v>
      </c>
      <c r="AR176" s="116">
        <f>IF($D176&lt;&gt;0,HLOOKUP($D176,_EmpData,'Step 1-Employee Info'!$G$88,FALSE),0)</f>
        <v>0</v>
      </c>
      <c r="AT176" s="116">
        <f>IF($D176&lt;&gt;0,HLOOKUP($D176,_EmpData,'Step 1-Employee Info'!$G$89,FALSE),0)</f>
        <v>0</v>
      </c>
      <c r="AV176" s="116">
        <f>IF($D176&lt;&gt;0,HLOOKUP($D176,_EmpData,'Step 1-Employee Info'!$G$90,FALSE),0)</f>
        <v>0</v>
      </c>
    </row>
    <row r="177" spans="1:48" s="78" customFormat="1" ht="15.6" hidden="1" x14ac:dyDescent="0.3">
      <c r="A177" s="131"/>
      <c r="B177" s="131"/>
      <c r="C177" s="108">
        <v>5</v>
      </c>
      <c r="D177" s="382" t="str">
        <f>'Step 1-Employee Info'!M$22</f>
        <v>Employee5</v>
      </c>
      <c r="E177" s="383"/>
      <c r="F177" s="383"/>
      <c r="G177" s="384"/>
      <c r="H177" s="385"/>
      <c r="I177" s="386"/>
      <c r="J177" s="386"/>
      <c r="K177" s="135"/>
      <c r="L177" s="136"/>
      <c r="M177" s="136"/>
      <c r="N177" s="136"/>
      <c r="O177" s="136"/>
      <c r="P177" s="136"/>
      <c r="Q177" s="136"/>
      <c r="R177" s="136"/>
      <c r="S177" s="136"/>
      <c r="T177" s="136"/>
      <c r="U177" s="136"/>
      <c r="AB177" s="111">
        <f>IF($D177&lt;&gt;0,HLOOKUP($D177,_EmpData,'Step 1-Employee Info'!$G$91,FALSE)+HLOOKUP($D177,_EmpData,'Step 1-Employee Info'!$G$102,FALSE),0)</f>
        <v>0</v>
      </c>
      <c r="AD177" s="116">
        <f>IF($D177&lt;&gt;0,HLOOKUP($D177,_EmpData,'Step 1-Employee Info'!$G$81,FALSE),0)</f>
        <v>0</v>
      </c>
      <c r="AF177" s="116">
        <f>IF($D177&lt;&gt;0,HLOOKUP($D177,_EmpData,'Step 1-Employee Info'!$G$82,FALSE),0)</f>
        <v>0</v>
      </c>
      <c r="AH177" s="116">
        <f>IF($D177&lt;&gt;0,HLOOKUP($D177,_EmpData,'Step 1-Employee Info'!$G$83,FALSE),0)</f>
        <v>0</v>
      </c>
      <c r="AJ177" s="116">
        <f>IF($D177&lt;&gt;0,HLOOKUP($D177,_EmpData,'Step 1-Employee Info'!$G$84,FALSE),0)</f>
        <v>0</v>
      </c>
      <c r="AL177" s="116">
        <f>IF($D177&lt;&gt;0,HLOOKUP($D177,_EmpData,'Step 1-Employee Info'!$G$85,FALSE),0)</f>
        <v>0</v>
      </c>
      <c r="AN177" s="116">
        <f>IF($D177&lt;&gt;0,HLOOKUP($D177,_EmpData,'Step 1-Employee Info'!$G$86,FALSE),0)</f>
        <v>0</v>
      </c>
      <c r="AP177" s="116">
        <f>IF($D177&lt;&gt;0,HLOOKUP($D177,_EmpData,'Step 1-Employee Info'!$G$87,FALSE),0)</f>
        <v>0</v>
      </c>
      <c r="AR177" s="116">
        <f>IF($D177&lt;&gt;0,HLOOKUP($D177,_EmpData,'Step 1-Employee Info'!$G$88,FALSE),0)</f>
        <v>0</v>
      </c>
      <c r="AT177" s="116">
        <f>IF($D177&lt;&gt;0,HLOOKUP($D177,_EmpData,'Step 1-Employee Info'!$G$89,FALSE),0)</f>
        <v>0</v>
      </c>
      <c r="AV177" s="116">
        <f>IF($D177&lt;&gt;0,HLOOKUP($D177,_EmpData,'Step 1-Employee Info'!$G$90,FALSE),0)</f>
        <v>0</v>
      </c>
    </row>
    <row r="178" spans="1:48" s="78" customFormat="1" ht="15.6" hidden="1" x14ac:dyDescent="0.3">
      <c r="A178" s="131"/>
      <c r="B178" s="131"/>
      <c r="C178" s="108">
        <v>6</v>
      </c>
      <c r="D178" s="382" t="str">
        <f>'Step 1-Employee Info'!N$22</f>
        <v>Employee6</v>
      </c>
      <c r="K178" s="135"/>
      <c r="L178" s="136"/>
      <c r="M178" s="136"/>
      <c r="N178" s="136"/>
      <c r="O178" s="136"/>
      <c r="P178" s="136"/>
      <c r="Q178" s="136"/>
      <c r="R178" s="136"/>
      <c r="S178" s="136"/>
      <c r="T178" s="136"/>
      <c r="U178" s="136"/>
      <c r="AB178" s="111">
        <f>IF($D178&lt;&gt;0,HLOOKUP($D178,_EmpData,'Step 1-Employee Info'!$G$91,FALSE)+HLOOKUP($D178,_EmpData,'Step 1-Employee Info'!$G$102,FALSE),0)</f>
        <v>0</v>
      </c>
      <c r="AD178" s="116">
        <f>IF($D178&lt;&gt;0,HLOOKUP($D178,_EmpData,'Step 1-Employee Info'!$G$81,FALSE),0)</f>
        <v>0</v>
      </c>
      <c r="AF178" s="116">
        <f>IF($D178&lt;&gt;0,HLOOKUP($D178,_EmpData,'Step 1-Employee Info'!$G$82,FALSE),0)</f>
        <v>0</v>
      </c>
      <c r="AH178" s="116">
        <f>IF($D178&lt;&gt;0,HLOOKUP($D178,_EmpData,'Step 1-Employee Info'!$G$83,FALSE),0)</f>
        <v>0</v>
      </c>
      <c r="AJ178" s="116">
        <f>IF($D178&lt;&gt;0,HLOOKUP($D178,_EmpData,'Step 1-Employee Info'!$G$84,FALSE),0)</f>
        <v>0</v>
      </c>
      <c r="AL178" s="116">
        <f>IF($D178&lt;&gt;0,HLOOKUP($D178,_EmpData,'Step 1-Employee Info'!$G$85,FALSE),0)</f>
        <v>0</v>
      </c>
      <c r="AN178" s="116">
        <f>IF($D178&lt;&gt;0,HLOOKUP($D178,_EmpData,'Step 1-Employee Info'!$G$86,FALSE),0)</f>
        <v>0</v>
      </c>
      <c r="AP178" s="116">
        <f>IF($D178&lt;&gt;0,HLOOKUP($D178,_EmpData,'Step 1-Employee Info'!$G$87,FALSE),0)</f>
        <v>0</v>
      </c>
      <c r="AR178" s="116">
        <f>IF($D178&lt;&gt;0,HLOOKUP($D178,_EmpData,'Step 1-Employee Info'!$G$88,FALSE),0)</f>
        <v>0</v>
      </c>
      <c r="AT178" s="116">
        <f>IF($D178&lt;&gt;0,HLOOKUP($D178,_EmpData,'Step 1-Employee Info'!$G$89,FALSE),0)</f>
        <v>0</v>
      </c>
      <c r="AV178" s="116">
        <f>IF($D178&lt;&gt;0,HLOOKUP($D178,_EmpData,'Step 1-Employee Info'!$G$90,FALSE),0)</f>
        <v>0</v>
      </c>
    </row>
    <row r="179" spans="1:48" s="78" customFormat="1" ht="15.6" hidden="1" x14ac:dyDescent="0.3">
      <c r="A179" s="131"/>
      <c r="B179" s="131"/>
      <c r="C179" s="108">
        <v>7</v>
      </c>
      <c r="D179" s="382" t="str">
        <f>'Step 1-Employee Info'!O$22</f>
        <v>Employee7</v>
      </c>
      <c r="E179" s="383"/>
      <c r="F179" s="383"/>
      <c r="G179" s="384"/>
      <c r="H179" s="385"/>
      <c r="I179" s="386"/>
      <c r="J179" s="386"/>
      <c r="K179" s="135"/>
      <c r="L179" s="136"/>
      <c r="M179" s="136"/>
      <c r="N179" s="136"/>
      <c r="O179" s="136"/>
      <c r="P179" s="136"/>
      <c r="Q179" s="136"/>
      <c r="R179" s="136"/>
      <c r="S179" s="136"/>
      <c r="T179" s="136"/>
      <c r="U179" s="136"/>
      <c r="AB179" s="111">
        <f>IF($D179&lt;&gt;0,HLOOKUP($D179,_EmpData,'Step 1-Employee Info'!$G$91,FALSE)+HLOOKUP($D179,_EmpData,'Step 1-Employee Info'!$G$102,FALSE),0)</f>
        <v>0</v>
      </c>
      <c r="AD179" s="116">
        <f>IF($D179&lt;&gt;0,HLOOKUP($D179,_EmpData,'Step 1-Employee Info'!$G$81,FALSE),0)</f>
        <v>0</v>
      </c>
      <c r="AF179" s="116">
        <f>IF($D179&lt;&gt;0,HLOOKUP($D179,_EmpData,'Step 1-Employee Info'!$G$82,FALSE),0)</f>
        <v>0</v>
      </c>
      <c r="AH179" s="116">
        <f>IF($D179&lt;&gt;0,HLOOKUP($D179,_EmpData,'Step 1-Employee Info'!$G$83,FALSE),0)</f>
        <v>0</v>
      </c>
      <c r="AJ179" s="116">
        <f>IF($D179&lt;&gt;0,HLOOKUP($D179,_EmpData,'Step 1-Employee Info'!$G$84,FALSE),0)</f>
        <v>0</v>
      </c>
      <c r="AL179" s="116">
        <f>IF($D179&lt;&gt;0,HLOOKUP($D179,_EmpData,'Step 1-Employee Info'!$G$85,FALSE),0)</f>
        <v>0</v>
      </c>
      <c r="AN179" s="116">
        <f>IF($D179&lt;&gt;0,HLOOKUP($D179,_EmpData,'Step 1-Employee Info'!$G$86,FALSE),0)</f>
        <v>0</v>
      </c>
      <c r="AP179" s="116">
        <f>IF($D179&lt;&gt;0,HLOOKUP($D179,_EmpData,'Step 1-Employee Info'!$G$87,FALSE),0)</f>
        <v>0</v>
      </c>
      <c r="AR179" s="116">
        <f>IF($D179&lt;&gt;0,HLOOKUP($D179,_EmpData,'Step 1-Employee Info'!$G$88,FALSE),0)</f>
        <v>0</v>
      </c>
      <c r="AT179" s="116">
        <f>IF($D179&lt;&gt;0,HLOOKUP($D179,_EmpData,'Step 1-Employee Info'!$G$89,FALSE),0)</f>
        <v>0</v>
      </c>
      <c r="AV179" s="116">
        <f>IF($D179&lt;&gt;0,HLOOKUP($D179,_EmpData,'Step 1-Employee Info'!$G$90,FALSE),0)</f>
        <v>0</v>
      </c>
    </row>
    <row r="180" spans="1:48" s="78" customFormat="1" ht="15.6" hidden="1" x14ac:dyDescent="0.3">
      <c r="A180" s="131"/>
      <c r="B180" s="131"/>
      <c r="C180" s="108">
        <v>8</v>
      </c>
      <c r="D180" s="382" t="str">
        <f>'Step 1-Employee Info'!P$22</f>
        <v>Employee8</v>
      </c>
      <c r="E180" s="383"/>
      <c r="F180" s="383"/>
      <c r="G180" s="384"/>
      <c r="H180" s="385"/>
      <c r="I180" s="386"/>
      <c r="J180" s="386"/>
      <c r="K180" s="135"/>
      <c r="L180" s="136"/>
      <c r="M180" s="136"/>
      <c r="N180" s="136"/>
      <c r="O180" s="136"/>
      <c r="P180" s="136"/>
      <c r="Q180" s="136"/>
      <c r="R180" s="136"/>
      <c r="S180" s="136"/>
      <c r="T180" s="136"/>
      <c r="U180" s="136"/>
      <c r="AB180" s="111">
        <f>IF($D180&lt;&gt;0,HLOOKUP($D180,_EmpData,'Step 1-Employee Info'!$G$91,FALSE)+HLOOKUP($D180,_EmpData,'Step 1-Employee Info'!$G$102,FALSE),0)</f>
        <v>0</v>
      </c>
      <c r="AD180" s="116">
        <f>IF($D180&lt;&gt;0,HLOOKUP($D180,_EmpData,'Step 1-Employee Info'!$G$81,FALSE),0)</f>
        <v>0</v>
      </c>
      <c r="AF180" s="116">
        <f>IF($D180&lt;&gt;0,HLOOKUP($D180,_EmpData,'Step 1-Employee Info'!$G$82,FALSE),0)</f>
        <v>0</v>
      </c>
      <c r="AH180" s="116">
        <f>IF($D180&lt;&gt;0,HLOOKUP($D180,_EmpData,'Step 1-Employee Info'!$G$83,FALSE),0)</f>
        <v>0</v>
      </c>
      <c r="AJ180" s="116">
        <f>IF($D180&lt;&gt;0,HLOOKUP($D180,_EmpData,'Step 1-Employee Info'!$G$84,FALSE),0)</f>
        <v>0</v>
      </c>
      <c r="AL180" s="116">
        <f>IF($D180&lt;&gt;0,HLOOKUP($D180,_EmpData,'Step 1-Employee Info'!$G$85,FALSE),0)</f>
        <v>0</v>
      </c>
      <c r="AN180" s="116">
        <f>IF($D180&lt;&gt;0,HLOOKUP($D180,_EmpData,'Step 1-Employee Info'!$G$86,FALSE),0)</f>
        <v>0</v>
      </c>
      <c r="AP180" s="116">
        <f>IF($D180&lt;&gt;0,HLOOKUP($D180,_EmpData,'Step 1-Employee Info'!$G$87,FALSE),0)</f>
        <v>0</v>
      </c>
      <c r="AR180" s="116">
        <f>IF($D180&lt;&gt;0,HLOOKUP($D180,_EmpData,'Step 1-Employee Info'!$G$88,FALSE),0)</f>
        <v>0</v>
      </c>
      <c r="AT180" s="116">
        <f>IF($D180&lt;&gt;0,HLOOKUP($D180,_EmpData,'Step 1-Employee Info'!$G$89,FALSE),0)</f>
        <v>0</v>
      </c>
      <c r="AV180" s="116">
        <f>IF($D180&lt;&gt;0,HLOOKUP($D180,_EmpData,'Step 1-Employee Info'!$G$90,FALSE),0)</f>
        <v>0</v>
      </c>
    </row>
    <row r="181" spans="1:48" s="78" customFormat="1" ht="15.6" hidden="1" x14ac:dyDescent="0.3">
      <c r="A181" s="131"/>
      <c r="B181" s="131"/>
      <c r="C181" s="108">
        <v>9</v>
      </c>
      <c r="D181" s="382" t="str">
        <f>'Step 1-Employee Info'!Q$22</f>
        <v>Employee9</v>
      </c>
      <c r="E181" s="383"/>
      <c r="F181" s="383"/>
      <c r="G181" s="384"/>
      <c r="H181" s="385"/>
      <c r="I181" s="386"/>
      <c r="J181" s="386"/>
      <c r="K181" s="135"/>
      <c r="L181" s="136"/>
      <c r="M181" s="136"/>
      <c r="N181" s="136"/>
      <c r="O181" s="136"/>
      <c r="P181" s="136"/>
      <c r="Q181" s="136"/>
      <c r="R181" s="136"/>
      <c r="S181" s="136"/>
      <c r="T181" s="136"/>
      <c r="U181" s="136"/>
      <c r="AB181" s="111">
        <f>IF($D181&lt;&gt;0,HLOOKUP($D181,_EmpData,'Step 1-Employee Info'!$G$91,FALSE)+HLOOKUP($D181,_EmpData,'Step 1-Employee Info'!$G$102,FALSE),0)</f>
        <v>0</v>
      </c>
      <c r="AD181" s="116">
        <f>IF($D181&lt;&gt;0,HLOOKUP($D181,_EmpData,'Step 1-Employee Info'!$G$81,FALSE),0)</f>
        <v>0</v>
      </c>
      <c r="AF181" s="116">
        <f>IF($D181&lt;&gt;0,HLOOKUP($D181,_EmpData,'Step 1-Employee Info'!$G$82,FALSE),0)</f>
        <v>0</v>
      </c>
      <c r="AH181" s="116">
        <f>IF($D181&lt;&gt;0,HLOOKUP($D181,_EmpData,'Step 1-Employee Info'!$G$83,FALSE),0)</f>
        <v>0</v>
      </c>
      <c r="AJ181" s="116">
        <f>IF($D181&lt;&gt;0,HLOOKUP($D181,_EmpData,'Step 1-Employee Info'!$G$84,FALSE),0)</f>
        <v>0</v>
      </c>
      <c r="AL181" s="116">
        <f>IF($D181&lt;&gt;0,HLOOKUP($D181,_EmpData,'Step 1-Employee Info'!$G$85,FALSE),0)</f>
        <v>0</v>
      </c>
      <c r="AN181" s="116">
        <f>IF($D181&lt;&gt;0,HLOOKUP($D181,_EmpData,'Step 1-Employee Info'!$G$86,FALSE),0)</f>
        <v>0</v>
      </c>
      <c r="AP181" s="116">
        <f>IF($D181&lt;&gt;0,HLOOKUP($D181,_EmpData,'Step 1-Employee Info'!$G$87,FALSE),0)</f>
        <v>0</v>
      </c>
      <c r="AR181" s="116">
        <f>IF($D181&lt;&gt;0,HLOOKUP($D181,_EmpData,'Step 1-Employee Info'!$G$88,FALSE),0)</f>
        <v>0</v>
      </c>
      <c r="AT181" s="116">
        <f>IF($D181&lt;&gt;0,HLOOKUP($D181,_EmpData,'Step 1-Employee Info'!$G$89,FALSE),0)</f>
        <v>0</v>
      </c>
      <c r="AV181" s="116">
        <f>IF($D181&lt;&gt;0,HLOOKUP($D181,_EmpData,'Step 1-Employee Info'!$G$90,FALSE),0)</f>
        <v>0</v>
      </c>
    </row>
    <row r="182" spans="1:48" s="78" customFormat="1" ht="15.6" hidden="1" x14ac:dyDescent="0.3">
      <c r="A182" s="131"/>
      <c r="B182" s="131"/>
      <c r="C182" s="108">
        <v>10</v>
      </c>
      <c r="D182" s="382" t="str">
        <f>'Step 1-Employee Info'!R$22</f>
        <v>Employee10</v>
      </c>
      <c r="K182" s="135"/>
      <c r="L182" s="136"/>
      <c r="M182" s="136"/>
      <c r="N182" s="136"/>
      <c r="O182" s="136"/>
      <c r="P182" s="136"/>
      <c r="Q182" s="136"/>
      <c r="R182" s="136"/>
      <c r="S182" s="136"/>
      <c r="T182" s="136"/>
      <c r="U182" s="136"/>
      <c r="AB182" s="111">
        <f>IF($D182&lt;&gt;0,HLOOKUP($D182,_EmpData,'Step 1-Employee Info'!$G$91,FALSE)+HLOOKUP($D182,_EmpData,'Step 1-Employee Info'!$G$102,FALSE),0)</f>
        <v>0</v>
      </c>
      <c r="AD182" s="116">
        <f>IF($D182&lt;&gt;0,HLOOKUP($D182,_EmpData,'Step 1-Employee Info'!$G$81,FALSE),0)</f>
        <v>0</v>
      </c>
      <c r="AF182" s="116">
        <f>IF($D182&lt;&gt;0,HLOOKUP($D182,_EmpData,'Step 1-Employee Info'!$G$82,FALSE),0)</f>
        <v>0</v>
      </c>
      <c r="AH182" s="116">
        <f>IF($D182&lt;&gt;0,HLOOKUP($D182,_EmpData,'Step 1-Employee Info'!$G$83,FALSE),0)</f>
        <v>0</v>
      </c>
      <c r="AJ182" s="116">
        <f>IF($D182&lt;&gt;0,HLOOKUP($D182,_EmpData,'Step 1-Employee Info'!$G$84,FALSE),0)</f>
        <v>0</v>
      </c>
      <c r="AL182" s="116">
        <f>IF($D182&lt;&gt;0,HLOOKUP($D182,_EmpData,'Step 1-Employee Info'!$G$85,FALSE),0)</f>
        <v>0</v>
      </c>
      <c r="AN182" s="116">
        <f>IF($D182&lt;&gt;0,HLOOKUP($D182,_EmpData,'Step 1-Employee Info'!$G$86,FALSE),0)</f>
        <v>0</v>
      </c>
      <c r="AP182" s="116">
        <f>IF($D182&lt;&gt;0,HLOOKUP($D182,_EmpData,'Step 1-Employee Info'!$G$87,FALSE),0)</f>
        <v>0</v>
      </c>
      <c r="AR182" s="116">
        <f>IF($D182&lt;&gt;0,HLOOKUP($D182,_EmpData,'Step 1-Employee Info'!$G$88,FALSE),0)</f>
        <v>0</v>
      </c>
      <c r="AT182" s="116">
        <f>IF($D182&lt;&gt;0,HLOOKUP($D182,_EmpData,'Step 1-Employee Info'!$G$89,FALSE),0)</f>
        <v>0</v>
      </c>
      <c r="AV182" s="116">
        <f>IF($D182&lt;&gt;0,HLOOKUP($D182,_EmpData,'Step 1-Employee Info'!$G$90,FALSE),0)</f>
        <v>0</v>
      </c>
    </row>
    <row r="183" spans="1:48" s="78" customFormat="1" ht="15.6" hidden="1" x14ac:dyDescent="0.3">
      <c r="A183" s="131"/>
      <c r="B183" s="131"/>
      <c r="C183" s="108">
        <v>11</v>
      </c>
      <c r="D183" s="382" t="str">
        <f>'Step 1-Employee Info'!S$22</f>
        <v>Employee11</v>
      </c>
      <c r="E183" s="383"/>
      <c r="F183" s="383"/>
      <c r="G183" s="384"/>
      <c r="H183" s="385"/>
      <c r="I183" s="386"/>
      <c r="J183" s="386"/>
      <c r="K183" s="135"/>
      <c r="L183" s="136"/>
      <c r="M183" s="136"/>
      <c r="N183" s="136"/>
      <c r="O183" s="136"/>
      <c r="P183" s="136"/>
      <c r="Q183" s="136"/>
      <c r="R183" s="136"/>
      <c r="S183" s="136"/>
      <c r="T183" s="136"/>
      <c r="U183" s="136"/>
      <c r="AB183" s="111">
        <f>IF($D183&lt;&gt;0,HLOOKUP($D183,_EmpData,'Step 1-Employee Info'!$G$91,FALSE)+HLOOKUP($D183,_EmpData,'Step 1-Employee Info'!$G$102,FALSE),0)</f>
        <v>0</v>
      </c>
      <c r="AD183" s="116">
        <f>IF($D183&lt;&gt;0,HLOOKUP($D183,_EmpData,'Step 1-Employee Info'!$G$81,FALSE),0)</f>
        <v>0</v>
      </c>
      <c r="AF183" s="116">
        <f>IF($D183&lt;&gt;0,HLOOKUP($D183,_EmpData,'Step 1-Employee Info'!$G$82,FALSE),0)</f>
        <v>0</v>
      </c>
      <c r="AH183" s="116">
        <f>IF($D183&lt;&gt;0,HLOOKUP($D183,_EmpData,'Step 1-Employee Info'!$G$83,FALSE),0)</f>
        <v>0</v>
      </c>
      <c r="AJ183" s="116">
        <f>IF($D183&lt;&gt;0,HLOOKUP($D183,_EmpData,'Step 1-Employee Info'!$G$84,FALSE),0)</f>
        <v>0</v>
      </c>
      <c r="AL183" s="116">
        <f>IF($D183&lt;&gt;0,HLOOKUP($D183,_EmpData,'Step 1-Employee Info'!$G$85,FALSE),0)</f>
        <v>0</v>
      </c>
      <c r="AN183" s="116">
        <f>IF($D183&lt;&gt;0,HLOOKUP($D183,_EmpData,'Step 1-Employee Info'!$G$86,FALSE),0)</f>
        <v>0</v>
      </c>
      <c r="AP183" s="116">
        <f>IF($D183&lt;&gt;0,HLOOKUP($D183,_EmpData,'Step 1-Employee Info'!$G$87,FALSE),0)</f>
        <v>0</v>
      </c>
      <c r="AR183" s="116">
        <f>IF($D183&lt;&gt;0,HLOOKUP($D183,_EmpData,'Step 1-Employee Info'!$G$88,FALSE),0)</f>
        <v>0</v>
      </c>
      <c r="AT183" s="116">
        <f>IF($D183&lt;&gt;0,HLOOKUP($D183,_EmpData,'Step 1-Employee Info'!$G$89,FALSE),0)</f>
        <v>0</v>
      </c>
      <c r="AV183" s="116">
        <f>IF($D183&lt;&gt;0,HLOOKUP($D183,_EmpData,'Step 1-Employee Info'!$G$90,FALSE),0)</f>
        <v>0</v>
      </c>
    </row>
    <row r="184" spans="1:48" s="78" customFormat="1" ht="15.6" hidden="1" x14ac:dyDescent="0.3">
      <c r="A184" s="131"/>
      <c r="B184" s="131"/>
      <c r="C184" s="108">
        <v>12</v>
      </c>
      <c r="D184" s="382" t="str">
        <f>'Step 1-Employee Info'!T$22</f>
        <v>Employee 12</v>
      </c>
      <c r="E184" s="383"/>
      <c r="F184" s="383"/>
      <c r="G184" s="384"/>
      <c r="H184" s="385"/>
      <c r="I184" s="386"/>
      <c r="J184" s="386"/>
      <c r="K184" s="135"/>
      <c r="L184" s="136"/>
      <c r="M184" s="136"/>
      <c r="N184" s="136"/>
      <c r="O184" s="136"/>
      <c r="P184" s="136"/>
      <c r="Q184" s="136"/>
      <c r="R184" s="136"/>
      <c r="S184" s="136"/>
      <c r="T184" s="136"/>
      <c r="U184" s="136"/>
      <c r="AB184" s="111">
        <f>IF($D184&lt;&gt;0,HLOOKUP($D184,_EmpData,'Step 1-Employee Info'!$G$91,FALSE)+HLOOKUP($D184,_EmpData,'Step 1-Employee Info'!$G$102,FALSE),0)</f>
        <v>0</v>
      </c>
      <c r="AD184" s="116">
        <f>IF($D184&lt;&gt;0,HLOOKUP($D184,_EmpData,'Step 1-Employee Info'!$G$81,FALSE),0)</f>
        <v>0</v>
      </c>
      <c r="AF184" s="116">
        <f>IF($D184&lt;&gt;0,HLOOKUP($D184,_EmpData,'Step 1-Employee Info'!$G$82,FALSE),0)</f>
        <v>0</v>
      </c>
      <c r="AH184" s="116">
        <f>IF($D184&lt;&gt;0,HLOOKUP($D184,_EmpData,'Step 1-Employee Info'!$G$83,FALSE),0)</f>
        <v>0</v>
      </c>
      <c r="AJ184" s="116">
        <f>IF($D184&lt;&gt;0,HLOOKUP($D184,_EmpData,'Step 1-Employee Info'!$G$84,FALSE),0)</f>
        <v>0</v>
      </c>
      <c r="AL184" s="116">
        <f>IF($D184&lt;&gt;0,HLOOKUP($D184,_EmpData,'Step 1-Employee Info'!$G$85,FALSE),0)</f>
        <v>0</v>
      </c>
      <c r="AN184" s="116">
        <f>IF($D184&lt;&gt;0,HLOOKUP($D184,_EmpData,'Step 1-Employee Info'!$G$86,FALSE),0)</f>
        <v>0</v>
      </c>
      <c r="AP184" s="116">
        <f>IF($D184&lt;&gt;0,HLOOKUP($D184,_EmpData,'Step 1-Employee Info'!$G$87,FALSE),0)</f>
        <v>0</v>
      </c>
      <c r="AR184" s="116">
        <f>IF($D184&lt;&gt;0,HLOOKUP($D184,_EmpData,'Step 1-Employee Info'!$G$88,FALSE),0)</f>
        <v>0</v>
      </c>
      <c r="AT184" s="116">
        <f>IF($D184&lt;&gt;0,HLOOKUP($D184,_EmpData,'Step 1-Employee Info'!$G$89,FALSE),0)</f>
        <v>0</v>
      </c>
      <c r="AV184" s="116">
        <f>IF($D184&lt;&gt;0,HLOOKUP($D184,_EmpData,'Step 1-Employee Info'!$G$90,FALSE),0)</f>
        <v>0</v>
      </c>
    </row>
    <row r="185" spans="1:48" s="78" customFormat="1" ht="15.6" hidden="1" x14ac:dyDescent="0.3">
      <c r="A185" s="131"/>
      <c r="B185" s="131"/>
      <c r="C185" s="108">
        <v>13</v>
      </c>
      <c r="D185" s="382" t="str">
        <f>'Step 1-Employee Info'!U$22</f>
        <v>Employee 13</v>
      </c>
      <c r="E185" s="383"/>
      <c r="F185" s="383"/>
      <c r="G185" s="384"/>
      <c r="H185" s="385"/>
      <c r="I185" s="386"/>
      <c r="J185" s="386"/>
      <c r="K185" s="135"/>
      <c r="L185" s="136"/>
      <c r="M185" s="136"/>
      <c r="N185" s="136"/>
      <c r="O185" s="136"/>
      <c r="P185" s="136"/>
      <c r="Q185" s="136"/>
      <c r="R185" s="136"/>
      <c r="S185" s="136"/>
      <c r="T185" s="136"/>
      <c r="U185" s="136"/>
      <c r="AB185" s="111">
        <f>IF($D185&lt;&gt;0,HLOOKUP($D185,_EmpData,'Step 1-Employee Info'!$G$91,FALSE)+HLOOKUP($D185,_EmpData,'Step 1-Employee Info'!$G$102,FALSE),0)</f>
        <v>0</v>
      </c>
      <c r="AD185" s="116">
        <f>IF($D185&lt;&gt;0,HLOOKUP($D185,_EmpData,'Step 1-Employee Info'!$G$81,FALSE),0)</f>
        <v>0</v>
      </c>
      <c r="AF185" s="116">
        <f>IF($D185&lt;&gt;0,HLOOKUP($D185,_EmpData,'Step 1-Employee Info'!$G$82,FALSE),0)</f>
        <v>0</v>
      </c>
      <c r="AH185" s="116">
        <f>IF($D185&lt;&gt;0,HLOOKUP($D185,_EmpData,'Step 1-Employee Info'!$G$83,FALSE),0)</f>
        <v>0</v>
      </c>
      <c r="AJ185" s="116">
        <f>IF($D185&lt;&gt;0,HLOOKUP($D185,_EmpData,'Step 1-Employee Info'!$G$84,FALSE),0)</f>
        <v>0</v>
      </c>
      <c r="AL185" s="116">
        <f>IF($D185&lt;&gt;0,HLOOKUP($D185,_EmpData,'Step 1-Employee Info'!$G$85,FALSE),0)</f>
        <v>0</v>
      </c>
      <c r="AN185" s="116">
        <f>IF($D185&lt;&gt;0,HLOOKUP($D185,_EmpData,'Step 1-Employee Info'!$G$86,FALSE),0)</f>
        <v>0</v>
      </c>
      <c r="AP185" s="116">
        <f>IF($D185&lt;&gt;0,HLOOKUP($D185,_EmpData,'Step 1-Employee Info'!$G$87,FALSE),0)</f>
        <v>0</v>
      </c>
      <c r="AR185" s="116">
        <f>IF($D185&lt;&gt;0,HLOOKUP($D185,_EmpData,'Step 1-Employee Info'!$G$88,FALSE),0)</f>
        <v>0</v>
      </c>
      <c r="AT185" s="116">
        <f>IF($D185&lt;&gt;0,HLOOKUP($D185,_EmpData,'Step 1-Employee Info'!$G$89,FALSE),0)</f>
        <v>0</v>
      </c>
      <c r="AV185" s="116">
        <f>IF($D185&lt;&gt;0,HLOOKUP($D185,_EmpData,'Step 1-Employee Info'!$G$90,FALSE),0)</f>
        <v>0</v>
      </c>
    </row>
    <row r="186" spans="1:48" s="78" customFormat="1" ht="15.6" hidden="1" x14ac:dyDescent="0.3">
      <c r="A186" s="131"/>
      <c r="B186" s="131"/>
      <c r="C186" s="108">
        <v>14</v>
      </c>
      <c r="D186" s="382" t="str">
        <f>'Step 1-Employee Info'!V$22</f>
        <v>Employee 14</v>
      </c>
      <c r="K186" s="135"/>
      <c r="L186" s="136"/>
      <c r="M186" s="136"/>
      <c r="N186" s="136"/>
      <c r="O186" s="136"/>
      <c r="P186" s="136"/>
      <c r="Q186" s="136"/>
      <c r="R186" s="136"/>
      <c r="S186" s="136"/>
      <c r="T186" s="136"/>
      <c r="U186" s="136"/>
      <c r="AB186" s="111">
        <f>IF($D186&lt;&gt;0,HLOOKUP($D186,_EmpData,'Step 1-Employee Info'!$G$91,FALSE)+HLOOKUP($D186,_EmpData,'Step 1-Employee Info'!$G$102,FALSE),0)</f>
        <v>0</v>
      </c>
      <c r="AD186" s="116">
        <f>IF($D186&lt;&gt;0,HLOOKUP($D186,_EmpData,'Step 1-Employee Info'!$G$81,FALSE),0)</f>
        <v>0</v>
      </c>
      <c r="AF186" s="116">
        <f>IF($D186&lt;&gt;0,HLOOKUP($D186,_EmpData,'Step 1-Employee Info'!$G$82,FALSE),0)</f>
        <v>0</v>
      </c>
      <c r="AH186" s="116">
        <f>IF($D186&lt;&gt;0,HLOOKUP($D186,_EmpData,'Step 1-Employee Info'!$G$83,FALSE),0)</f>
        <v>0</v>
      </c>
      <c r="AJ186" s="116">
        <f>IF($D186&lt;&gt;0,HLOOKUP($D186,_EmpData,'Step 1-Employee Info'!$G$84,FALSE),0)</f>
        <v>0</v>
      </c>
      <c r="AL186" s="116">
        <f>IF($D186&lt;&gt;0,HLOOKUP($D186,_EmpData,'Step 1-Employee Info'!$G$85,FALSE),0)</f>
        <v>0</v>
      </c>
      <c r="AN186" s="116">
        <f>IF($D186&lt;&gt;0,HLOOKUP($D186,_EmpData,'Step 1-Employee Info'!$G$86,FALSE),0)</f>
        <v>0</v>
      </c>
      <c r="AP186" s="116">
        <f>IF($D186&lt;&gt;0,HLOOKUP($D186,_EmpData,'Step 1-Employee Info'!$G$87,FALSE),0)</f>
        <v>0</v>
      </c>
      <c r="AR186" s="116">
        <f>IF($D186&lt;&gt;0,HLOOKUP($D186,_EmpData,'Step 1-Employee Info'!$G$88,FALSE),0)</f>
        <v>0</v>
      </c>
      <c r="AT186" s="116">
        <f>IF($D186&lt;&gt;0,HLOOKUP($D186,_EmpData,'Step 1-Employee Info'!$G$89,FALSE),0)</f>
        <v>0</v>
      </c>
      <c r="AV186" s="116">
        <f>IF($D186&lt;&gt;0,HLOOKUP($D186,_EmpData,'Step 1-Employee Info'!$G$90,FALSE),0)</f>
        <v>0</v>
      </c>
    </row>
    <row r="187" spans="1:48" s="78" customFormat="1" ht="15.6" hidden="1" x14ac:dyDescent="0.3">
      <c r="A187" s="131"/>
      <c r="B187" s="131"/>
      <c r="C187" s="108">
        <v>15</v>
      </c>
      <c r="D187" s="382" t="str">
        <f>'Step 1-Employee Info'!W$22</f>
        <v>Employee 15</v>
      </c>
      <c r="E187" s="383"/>
      <c r="F187" s="383"/>
      <c r="G187" s="384"/>
      <c r="H187" s="385"/>
      <c r="I187" s="386"/>
      <c r="J187" s="386"/>
      <c r="K187" s="135"/>
      <c r="L187" s="136"/>
      <c r="M187" s="136"/>
      <c r="N187" s="136"/>
      <c r="O187" s="136"/>
      <c r="P187" s="136"/>
      <c r="Q187" s="136"/>
      <c r="R187" s="136"/>
      <c r="S187" s="136"/>
      <c r="T187" s="136"/>
      <c r="U187" s="136"/>
      <c r="AB187" s="111">
        <f>IF($D187&lt;&gt;0,HLOOKUP($D187,_EmpData,'Step 1-Employee Info'!$G$91,FALSE)+HLOOKUP($D187,_EmpData,'Step 1-Employee Info'!$G$102,FALSE),0)</f>
        <v>0</v>
      </c>
      <c r="AD187" s="116">
        <f>IF($D187&lt;&gt;0,HLOOKUP($D187,_EmpData,'Step 1-Employee Info'!$G$81,FALSE),0)</f>
        <v>0</v>
      </c>
      <c r="AF187" s="116">
        <f>IF($D187&lt;&gt;0,HLOOKUP($D187,_EmpData,'Step 1-Employee Info'!$G$82,FALSE),0)</f>
        <v>0</v>
      </c>
      <c r="AH187" s="116">
        <f>IF($D187&lt;&gt;0,HLOOKUP($D187,_EmpData,'Step 1-Employee Info'!$G$83,FALSE),0)</f>
        <v>0</v>
      </c>
      <c r="AJ187" s="116">
        <f>IF($D187&lt;&gt;0,HLOOKUP($D187,_EmpData,'Step 1-Employee Info'!$G$84,FALSE),0)</f>
        <v>0</v>
      </c>
      <c r="AL187" s="116">
        <f>IF($D187&lt;&gt;0,HLOOKUP($D187,_EmpData,'Step 1-Employee Info'!$G$85,FALSE),0)</f>
        <v>0</v>
      </c>
      <c r="AN187" s="116">
        <f>IF($D187&lt;&gt;0,HLOOKUP($D187,_EmpData,'Step 1-Employee Info'!$G$86,FALSE),0)</f>
        <v>0</v>
      </c>
      <c r="AP187" s="116">
        <f>IF($D187&lt;&gt;0,HLOOKUP($D187,_EmpData,'Step 1-Employee Info'!$G$87,FALSE),0)</f>
        <v>0</v>
      </c>
      <c r="AR187" s="116">
        <f>IF($D187&lt;&gt;0,HLOOKUP($D187,_EmpData,'Step 1-Employee Info'!$G$88,FALSE),0)</f>
        <v>0</v>
      </c>
      <c r="AT187" s="116">
        <f>IF($D187&lt;&gt;0,HLOOKUP($D187,_EmpData,'Step 1-Employee Info'!$G$89,FALSE),0)</f>
        <v>0</v>
      </c>
      <c r="AV187" s="116">
        <f>IF($D187&lt;&gt;0,HLOOKUP($D187,_EmpData,'Step 1-Employee Info'!$G$90,FALSE),0)</f>
        <v>0</v>
      </c>
    </row>
    <row r="188" spans="1:48" s="78" customFormat="1" ht="15.6" hidden="1" x14ac:dyDescent="0.3">
      <c r="A188" s="131"/>
      <c r="B188" s="131"/>
      <c r="C188" s="108">
        <v>16</v>
      </c>
      <c r="D188" s="382" t="str">
        <f>'Step 1-Employee Info'!X$22</f>
        <v>Employee 16</v>
      </c>
      <c r="E188" s="383"/>
      <c r="F188" s="383"/>
      <c r="G188" s="384"/>
      <c r="H188" s="385"/>
      <c r="I188" s="386"/>
      <c r="J188" s="386"/>
      <c r="K188" s="135"/>
      <c r="L188" s="136"/>
      <c r="M188" s="136"/>
      <c r="N188" s="136"/>
      <c r="O188" s="136"/>
      <c r="P188" s="136"/>
      <c r="Q188" s="136"/>
      <c r="R188" s="136"/>
      <c r="S188" s="136"/>
      <c r="T188" s="136"/>
      <c r="U188" s="136"/>
      <c r="AB188" s="111">
        <f>IF($D188&lt;&gt;0,HLOOKUP($D188,_EmpData,'Step 1-Employee Info'!$G$91,FALSE)+HLOOKUP($D188,_EmpData,'Step 1-Employee Info'!$G$102,FALSE),0)</f>
        <v>0</v>
      </c>
      <c r="AD188" s="116">
        <f>IF($D188&lt;&gt;0,HLOOKUP($D188,_EmpData,'Step 1-Employee Info'!$G$81,FALSE),0)</f>
        <v>0</v>
      </c>
      <c r="AF188" s="116">
        <f>IF($D188&lt;&gt;0,HLOOKUP($D188,_EmpData,'Step 1-Employee Info'!$G$82,FALSE),0)</f>
        <v>0</v>
      </c>
      <c r="AH188" s="116">
        <f>IF($D188&lt;&gt;0,HLOOKUP($D188,_EmpData,'Step 1-Employee Info'!$G$83,FALSE),0)</f>
        <v>0</v>
      </c>
      <c r="AJ188" s="116">
        <f>IF($D188&lt;&gt;0,HLOOKUP($D188,_EmpData,'Step 1-Employee Info'!$G$84,FALSE),0)</f>
        <v>0</v>
      </c>
      <c r="AL188" s="116">
        <f>IF($D188&lt;&gt;0,HLOOKUP($D188,_EmpData,'Step 1-Employee Info'!$G$85,FALSE),0)</f>
        <v>0</v>
      </c>
      <c r="AN188" s="116">
        <f>IF($D188&lt;&gt;0,HLOOKUP($D188,_EmpData,'Step 1-Employee Info'!$G$86,FALSE),0)</f>
        <v>0</v>
      </c>
      <c r="AP188" s="116">
        <f>IF($D188&lt;&gt;0,HLOOKUP($D188,_EmpData,'Step 1-Employee Info'!$G$87,FALSE),0)</f>
        <v>0</v>
      </c>
      <c r="AR188" s="116">
        <f>IF($D188&lt;&gt;0,HLOOKUP($D188,_EmpData,'Step 1-Employee Info'!$G$88,FALSE),0)</f>
        <v>0</v>
      </c>
      <c r="AT188" s="116">
        <f>IF($D188&lt;&gt;0,HLOOKUP($D188,_EmpData,'Step 1-Employee Info'!$G$89,FALSE),0)</f>
        <v>0</v>
      </c>
      <c r="AV188" s="116">
        <f>IF($D188&lt;&gt;0,HLOOKUP($D188,_EmpData,'Step 1-Employee Info'!$G$90,FALSE),0)</f>
        <v>0</v>
      </c>
    </row>
    <row r="189" spans="1:48" s="78" customFormat="1" ht="15.6" hidden="1" x14ac:dyDescent="0.3">
      <c r="A189" s="131"/>
      <c r="B189" s="131"/>
      <c r="C189" s="108">
        <v>17</v>
      </c>
      <c r="D189" s="382" t="str">
        <f>'Step 1-Employee Info'!Y$22</f>
        <v>Employee 17</v>
      </c>
      <c r="E189" s="383"/>
      <c r="F189" s="383"/>
      <c r="G189" s="384"/>
      <c r="H189" s="385"/>
      <c r="I189" s="386"/>
      <c r="J189" s="386"/>
      <c r="K189" s="135"/>
      <c r="L189" s="136"/>
      <c r="M189" s="136"/>
      <c r="N189" s="136"/>
      <c r="O189" s="136"/>
      <c r="P189" s="136"/>
      <c r="Q189" s="136"/>
      <c r="R189" s="136"/>
      <c r="S189" s="136"/>
      <c r="T189" s="136"/>
      <c r="U189" s="136"/>
      <c r="AB189" s="111">
        <f>IF($D189&lt;&gt;0,HLOOKUP($D189,_EmpData,'Step 1-Employee Info'!$G$91,FALSE)+HLOOKUP($D189,_EmpData,'Step 1-Employee Info'!$G$102,FALSE),0)</f>
        <v>0</v>
      </c>
      <c r="AD189" s="116">
        <f>IF($D189&lt;&gt;0,HLOOKUP($D189,_EmpData,'Step 1-Employee Info'!$G$81,FALSE),0)</f>
        <v>0</v>
      </c>
      <c r="AF189" s="116">
        <f>IF($D189&lt;&gt;0,HLOOKUP($D189,_EmpData,'Step 1-Employee Info'!$G$82,FALSE),0)</f>
        <v>0</v>
      </c>
      <c r="AH189" s="116">
        <f>IF($D189&lt;&gt;0,HLOOKUP($D189,_EmpData,'Step 1-Employee Info'!$G$83,FALSE),0)</f>
        <v>0</v>
      </c>
      <c r="AJ189" s="116">
        <f>IF($D189&lt;&gt;0,HLOOKUP($D189,_EmpData,'Step 1-Employee Info'!$G$84,FALSE),0)</f>
        <v>0</v>
      </c>
      <c r="AL189" s="116">
        <f>IF($D189&lt;&gt;0,HLOOKUP($D189,_EmpData,'Step 1-Employee Info'!$G$85,FALSE),0)</f>
        <v>0</v>
      </c>
      <c r="AN189" s="116">
        <f>IF($D189&lt;&gt;0,HLOOKUP($D189,_EmpData,'Step 1-Employee Info'!$G$86,FALSE),0)</f>
        <v>0</v>
      </c>
      <c r="AP189" s="116">
        <f>IF($D189&lt;&gt;0,HLOOKUP($D189,_EmpData,'Step 1-Employee Info'!$G$87,FALSE),0)</f>
        <v>0</v>
      </c>
      <c r="AR189" s="116">
        <f>IF($D189&lt;&gt;0,HLOOKUP($D189,_EmpData,'Step 1-Employee Info'!$G$88,FALSE),0)</f>
        <v>0</v>
      </c>
      <c r="AT189" s="116">
        <f>IF($D189&lt;&gt;0,HLOOKUP($D189,_EmpData,'Step 1-Employee Info'!$G$89,FALSE),0)</f>
        <v>0</v>
      </c>
      <c r="AV189" s="116">
        <f>IF($D189&lt;&gt;0,HLOOKUP($D189,_EmpData,'Step 1-Employee Info'!$G$90,FALSE),0)</f>
        <v>0</v>
      </c>
    </row>
    <row r="190" spans="1:48" s="78" customFormat="1" ht="15.6" hidden="1" x14ac:dyDescent="0.3">
      <c r="A190" s="131"/>
      <c r="B190" s="131"/>
      <c r="C190" s="108">
        <v>18</v>
      </c>
      <c r="D190" s="382" t="str">
        <f>'Step 1-Employee Info'!Z$22</f>
        <v>Employee 18</v>
      </c>
      <c r="H190" s="385"/>
      <c r="I190" s="386"/>
      <c r="J190" s="386"/>
      <c r="K190" s="135"/>
      <c r="L190" s="136"/>
      <c r="M190" s="136"/>
      <c r="N190" s="136"/>
      <c r="O190" s="136"/>
      <c r="P190" s="136"/>
      <c r="Q190" s="136"/>
      <c r="R190" s="136"/>
      <c r="S190" s="136"/>
      <c r="T190" s="136"/>
      <c r="U190" s="136"/>
      <c r="AB190" s="111">
        <f>IF($D190&lt;&gt;0,HLOOKUP($D190,_EmpData,'Step 1-Employee Info'!$G$91,FALSE)+HLOOKUP($D190,_EmpData,'Step 1-Employee Info'!$G$102,FALSE),0)</f>
        <v>0</v>
      </c>
      <c r="AD190" s="116">
        <f>IF($D190&lt;&gt;0,HLOOKUP($D190,_EmpData,'Step 1-Employee Info'!$G$81,FALSE),0)</f>
        <v>0</v>
      </c>
      <c r="AF190" s="116">
        <f>IF($D190&lt;&gt;0,HLOOKUP($D190,_EmpData,'Step 1-Employee Info'!$G$82,FALSE),0)</f>
        <v>0</v>
      </c>
      <c r="AH190" s="116">
        <f>IF($D190&lt;&gt;0,HLOOKUP($D190,_EmpData,'Step 1-Employee Info'!$G$83,FALSE),0)</f>
        <v>0</v>
      </c>
      <c r="AJ190" s="116">
        <f>IF($D190&lt;&gt;0,HLOOKUP($D190,_EmpData,'Step 1-Employee Info'!$G$84,FALSE),0)</f>
        <v>0</v>
      </c>
      <c r="AL190" s="116">
        <f>IF($D190&lt;&gt;0,HLOOKUP($D190,_EmpData,'Step 1-Employee Info'!$G$85,FALSE),0)</f>
        <v>0</v>
      </c>
      <c r="AN190" s="116">
        <f>IF($D190&lt;&gt;0,HLOOKUP($D190,_EmpData,'Step 1-Employee Info'!$G$86,FALSE),0)</f>
        <v>0</v>
      </c>
      <c r="AP190" s="116">
        <f>IF($D190&lt;&gt;0,HLOOKUP($D190,_EmpData,'Step 1-Employee Info'!$G$87,FALSE),0)</f>
        <v>0</v>
      </c>
      <c r="AR190" s="116">
        <f>IF($D190&lt;&gt;0,HLOOKUP($D190,_EmpData,'Step 1-Employee Info'!$G$88,FALSE),0)</f>
        <v>0</v>
      </c>
      <c r="AT190" s="116">
        <f>IF($D190&lt;&gt;0,HLOOKUP($D190,_EmpData,'Step 1-Employee Info'!$G$89,FALSE),0)</f>
        <v>0</v>
      </c>
      <c r="AV190" s="116">
        <f>IF($D190&lt;&gt;0,HLOOKUP($D190,_EmpData,'Step 1-Employee Info'!$G$90,FALSE),0)</f>
        <v>0</v>
      </c>
    </row>
    <row r="191" spans="1:48" s="78" customFormat="1" ht="15.6" hidden="1" x14ac:dyDescent="0.3">
      <c r="A191" s="131"/>
      <c r="B191" s="131"/>
      <c r="C191" s="108">
        <v>19</v>
      </c>
      <c r="D191" s="382" t="str">
        <f>'Step 1-Employee Info'!AA$22</f>
        <v>Employee 19</v>
      </c>
      <c r="E191" s="383"/>
      <c r="F191" s="383"/>
      <c r="G191" s="384"/>
      <c r="H191" s="385"/>
      <c r="I191" s="386"/>
      <c r="J191" s="386"/>
      <c r="K191" s="135"/>
      <c r="L191" s="136"/>
      <c r="M191" s="136"/>
      <c r="N191" s="136"/>
      <c r="O191" s="136"/>
      <c r="P191" s="136"/>
      <c r="Q191" s="136"/>
      <c r="R191" s="136"/>
      <c r="S191" s="136"/>
      <c r="T191" s="136"/>
      <c r="U191" s="136"/>
      <c r="AB191" s="111">
        <f>IF($D191&lt;&gt;0,HLOOKUP($D191,_EmpData,'Step 1-Employee Info'!$G$91,FALSE)+HLOOKUP($D191,_EmpData,'Step 1-Employee Info'!$G$102,FALSE),0)</f>
        <v>0</v>
      </c>
      <c r="AD191" s="116">
        <f>IF($D191&lt;&gt;0,HLOOKUP($D191,_EmpData,'Step 1-Employee Info'!$G$81,FALSE),0)</f>
        <v>0</v>
      </c>
      <c r="AF191" s="116">
        <f>IF($D191&lt;&gt;0,HLOOKUP($D191,_EmpData,'Step 1-Employee Info'!$G$82,FALSE),0)</f>
        <v>0</v>
      </c>
      <c r="AH191" s="116">
        <f>IF($D191&lt;&gt;0,HLOOKUP($D191,_EmpData,'Step 1-Employee Info'!$G$83,FALSE),0)</f>
        <v>0</v>
      </c>
      <c r="AJ191" s="116">
        <f>IF($D191&lt;&gt;0,HLOOKUP($D191,_EmpData,'Step 1-Employee Info'!$G$84,FALSE),0)</f>
        <v>0</v>
      </c>
      <c r="AL191" s="116">
        <f>IF($D191&lt;&gt;0,HLOOKUP($D191,_EmpData,'Step 1-Employee Info'!$G$85,FALSE),0)</f>
        <v>0</v>
      </c>
      <c r="AN191" s="116">
        <f>IF($D191&lt;&gt;0,HLOOKUP($D191,_EmpData,'Step 1-Employee Info'!$G$86,FALSE),0)</f>
        <v>0</v>
      </c>
      <c r="AP191" s="116">
        <f>IF($D191&lt;&gt;0,HLOOKUP($D191,_EmpData,'Step 1-Employee Info'!$G$87,FALSE),0)</f>
        <v>0</v>
      </c>
      <c r="AR191" s="116">
        <f>IF($D191&lt;&gt;0,HLOOKUP($D191,_EmpData,'Step 1-Employee Info'!$G$88,FALSE),0)</f>
        <v>0</v>
      </c>
      <c r="AT191" s="116">
        <f>IF($D191&lt;&gt;0,HLOOKUP($D191,_EmpData,'Step 1-Employee Info'!$G$89,FALSE),0)</f>
        <v>0</v>
      </c>
      <c r="AV191" s="116">
        <f>IF($D191&lt;&gt;0,HLOOKUP($D191,_EmpData,'Step 1-Employee Info'!$G$90,FALSE),0)</f>
        <v>0</v>
      </c>
    </row>
    <row r="192" spans="1:48" s="78" customFormat="1" ht="15.6" hidden="1" x14ac:dyDescent="0.3">
      <c r="A192" s="131"/>
      <c r="B192" s="131"/>
      <c r="C192" s="108">
        <v>20</v>
      </c>
      <c r="D192" s="382" t="str">
        <f>'Step 1-Employee Info'!AB$22</f>
        <v>Employee 20</v>
      </c>
      <c r="E192" s="383"/>
      <c r="F192" s="383"/>
      <c r="G192" s="384"/>
      <c r="H192" s="385"/>
      <c r="I192" s="386"/>
      <c r="J192" s="386"/>
      <c r="K192" s="135"/>
      <c r="L192" s="136"/>
      <c r="M192" s="136"/>
      <c r="N192" s="136"/>
      <c r="O192" s="136"/>
      <c r="P192" s="136"/>
      <c r="Q192" s="136"/>
      <c r="R192" s="136"/>
      <c r="S192" s="136"/>
      <c r="T192" s="136"/>
      <c r="U192" s="136"/>
      <c r="AB192" s="111">
        <f>IF($D192&lt;&gt;0,HLOOKUP($D192,_EmpData,'Step 1-Employee Info'!$G$91,FALSE)+HLOOKUP($D192,_EmpData,'Step 1-Employee Info'!$G$102,FALSE),0)</f>
        <v>0</v>
      </c>
      <c r="AD192" s="116">
        <f>IF($D192&lt;&gt;0,HLOOKUP($D192,_EmpData,'Step 1-Employee Info'!$G$81,FALSE),0)</f>
        <v>0</v>
      </c>
      <c r="AF192" s="116">
        <f>IF($D192&lt;&gt;0,HLOOKUP($D192,_EmpData,'Step 1-Employee Info'!$G$82,FALSE),0)</f>
        <v>0</v>
      </c>
      <c r="AH192" s="116">
        <f>IF($D192&lt;&gt;0,HLOOKUP($D192,_EmpData,'Step 1-Employee Info'!$G$83,FALSE),0)</f>
        <v>0</v>
      </c>
      <c r="AJ192" s="116">
        <f>IF($D192&lt;&gt;0,HLOOKUP($D192,_EmpData,'Step 1-Employee Info'!$G$84,FALSE),0)</f>
        <v>0</v>
      </c>
      <c r="AL192" s="116">
        <f>IF($D192&lt;&gt;0,HLOOKUP($D192,_EmpData,'Step 1-Employee Info'!$G$85,FALSE),0)</f>
        <v>0</v>
      </c>
      <c r="AN192" s="116">
        <f>IF($D192&lt;&gt;0,HLOOKUP($D192,_EmpData,'Step 1-Employee Info'!$G$86,FALSE),0)</f>
        <v>0</v>
      </c>
      <c r="AP192" s="116">
        <f>IF($D192&lt;&gt;0,HLOOKUP($D192,_EmpData,'Step 1-Employee Info'!$G$87,FALSE),0)</f>
        <v>0</v>
      </c>
      <c r="AR192" s="116">
        <f>IF($D192&lt;&gt;0,HLOOKUP($D192,_EmpData,'Step 1-Employee Info'!$G$88,FALSE),0)</f>
        <v>0</v>
      </c>
      <c r="AT192" s="116">
        <f>IF($D192&lt;&gt;0,HLOOKUP($D192,_EmpData,'Step 1-Employee Info'!$G$89,FALSE),0)</f>
        <v>0</v>
      </c>
      <c r="AV192" s="116">
        <f>IF($D192&lt;&gt;0,HLOOKUP($D192,_EmpData,'Step 1-Employee Info'!$G$90,FALSE),0)</f>
        <v>0</v>
      </c>
    </row>
    <row r="193" spans="1:48" s="78" customFormat="1" ht="15.6" hidden="1" x14ac:dyDescent="0.3">
      <c r="A193" s="131"/>
      <c r="B193" s="131"/>
      <c r="C193" s="108">
        <v>21</v>
      </c>
      <c r="D193" s="382" t="str">
        <f>'Step 1-Employee Info'!AC$22</f>
        <v>Employee 21</v>
      </c>
      <c r="K193" s="135"/>
      <c r="L193" s="136"/>
      <c r="M193" s="136"/>
      <c r="N193" s="136"/>
      <c r="O193" s="136"/>
      <c r="P193" s="136"/>
      <c r="Q193" s="136"/>
      <c r="R193" s="136"/>
      <c r="S193" s="136"/>
      <c r="T193" s="136"/>
      <c r="U193" s="136"/>
      <c r="AB193" s="111">
        <f>IF($D193&lt;&gt;0,HLOOKUP($D193,_EmpData,'Step 1-Employee Info'!$G$91,FALSE)+HLOOKUP($D193,_EmpData,'Step 1-Employee Info'!$G$102,FALSE),0)</f>
        <v>0</v>
      </c>
      <c r="AD193" s="116">
        <f>IF($D193&lt;&gt;0,HLOOKUP($D193,_EmpData,'Step 1-Employee Info'!$G$81,FALSE),0)</f>
        <v>0</v>
      </c>
      <c r="AF193" s="116">
        <f>IF($D193&lt;&gt;0,HLOOKUP($D193,_EmpData,'Step 1-Employee Info'!$G$82,FALSE),0)</f>
        <v>0</v>
      </c>
      <c r="AH193" s="116">
        <f>IF($D193&lt;&gt;0,HLOOKUP($D193,_EmpData,'Step 1-Employee Info'!$G$83,FALSE),0)</f>
        <v>0</v>
      </c>
      <c r="AJ193" s="116">
        <f>IF($D193&lt;&gt;0,HLOOKUP($D193,_EmpData,'Step 1-Employee Info'!$G$84,FALSE),0)</f>
        <v>0</v>
      </c>
      <c r="AL193" s="116">
        <f>IF($D193&lt;&gt;0,HLOOKUP($D193,_EmpData,'Step 1-Employee Info'!$G$85,FALSE),0)</f>
        <v>0</v>
      </c>
      <c r="AN193" s="116">
        <f>IF($D193&lt;&gt;0,HLOOKUP($D193,_EmpData,'Step 1-Employee Info'!$G$86,FALSE),0)</f>
        <v>0</v>
      </c>
      <c r="AP193" s="116">
        <f>IF($D193&lt;&gt;0,HLOOKUP($D193,_EmpData,'Step 1-Employee Info'!$G$87,FALSE),0)</f>
        <v>0</v>
      </c>
      <c r="AR193" s="116">
        <f>IF($D193&lt;&gt;0,HLOOKUP($D193,_EmpData,'Step 1-Employee Info'!$G$88,FALSE),0)</f>
        <v>0</v>
      </c>
      <c r="AT193" s="116">
        <f>IF($D193&lt;&gt;0,HLOOKUP($D193,_EmpData,'Step 1-Employee Info'!$G$89,FALSE),0)</f>
        <v>0</v>
      </c>
      <c r="AV193" s="116">
        <f>IF($D193&lt;&gt;0,HLOOKUP($D193,_EmpData,'Step 1-Employee Info'!$G$90,FALSE),0)</f>
        <v>0</v>
      </c>
    </row>
    <row r="194" spans="1:48" s="78" customFormat="1" ht="15.6" hidden="1" x14ac:dyDescent="0.3">
      <c r="A194" s="131"/>
      <c r="B194" s="131"/>
      <c r="C194" s="108">
        <v>22</v>
      </c>
      <c r="D194" s="382" t="str">
        <f>'Step 1-Employee Info'!AD$22</f>
        <v>Employee 22</v>
      </c>
      <c r="E194" s="383"/>
      <c r="F194" s="383"/>
      <c r="G194" s="384"/>
      <c r="H194" s="385"/>
      <c r="I194" s="386"/>
      <c r="J194" s="386"/>
      <c r="K194" s="135"/>
      <c r="L194" s="136"/>
      <c r="M194" s="136"/>
      <c r="N194" s="136"/>
      <c r="O194" s="136"/>
      <c r="P194" s="136"/>
      <c r="Q194" s="136"/>
      <c r="R194" s="136"/>
      <c r="S194" s="136"/>
      <c r="T194" s="136"/>
      <c r="U194" s="136"/>
      <c r="AB194" s="111">
        <f>IF($D194&lt;&gt;0,HLOOKUP($D194,_EmpData,'Step 1-Employee Info'!$G$91,FALSE)+HLOOKUP($D194,_EmpData,'Step 1-Employee Info'!$G$102,FALSE),0)</f>
        <v>0</v>
      </c>
      <c r="AD194" s="116">
        <f>IF($D194&lt;&gt;0,HLOOKUP($D194,_EmpData,'Step 1-Employee Info'!$G$81,FALSE),0)</f>
        <v>0</v>
      </c>
      <c r="AF194" s="116">
        <f>IF($D194&lt;&gt;0,HLOOKUP($D194,_EmpData,'Step 1-Employee Info'!$G$82,FALSE),0)</f>
        <v>0</v>
      </c>
      <c r="AH194" s="116">
        <f>IF($D194&lt;&gt;0,HLOOKUP($D194,_EmpData,'Step 1-Employee Info'!$G$83,FALSE),0)</f>
        <v>0</v>
      </c>
      <c r="AJ194" s="116">
        <f>IF($D194&lt;&gt;0,HLOOKUP($D194,_EmpData,'Step 1-Employee Info'!$G$84,FALSE),0)</f>
        <v>0</v>
      </c>
      <c r="AL194" s="116">
        <f>IF($D194&lt;&gt;0,HLOOKUP($D194,_EmpData,'Step 1-Employee Info'!$G$85,FALSE),0)</f>
        <v>0</v>
      </c>
      <c r="AN194" s="116">
        <f>IF($D194&lt;&gt;0,HLOOKUP($D194,_EmpData,'Step 1-Employee Info'!$G$86,FALSE),0)</f>
        <v>0</v>
      </c>
      <c r="AP194" s="116">
        <f>IF($D194&lt;&gt;0,HLOOKUP($D194,_EmpData,'Step 1-Employee Info'!$G$87,FALSE),0)</f>
        <v>0</v>
      </c>
      <c r="AR194" s="116">
        <f>IF($D194&lt;&gt;0,HLOOKUP($D194,_EmpData,'Step 1-Employee Info'!$G$88,FALSE),0)</f>
        <v>0</v>
      </c>
      <c r="AT194" s="116">
        <f>IF($D194&lt;&gt;0,HLOOKUP($D194,_EmpData,'Step 1-Employee Info'!$G$89,FALSE),0)</f>
        <v>0</v>
      </c>
      <c r="AV194" s="116">
        <f>IF($D194&lt;&gt;0,HLOOKUP($D194,_EmpData,'Step 1-Employee Info'!$G$90,FALSE),0)</f>
        <v>0</v>
      </c>
    </row>
    <row r="195" spans="1:48" s="78" customFormat="1" ht="15.6" hidden="1" x14ac:dyDescent="0.3">
      <c r="A195" s="131"/>
      <c r="B195" s="131"/>
      <c r="C195" s="108">
        <v>23</v>
      </c>
      <c r="D195" s="382" t="str">
        <f>'Step 1-Employee Info'!AE$22</f>
        <v>Employee 23</v>
      </c>
      <c r="E195" s="383"/>
      <c r="F195" s="383"/>
      <c r="G195" s="384"/>
      <c r="H195" s="385"/>
      <c r="I195" s="386"/>
      <c r="J195" s="386"/>
      <c r="K195" s="135"/>
      <c r="L195" s="136"/>
      <c r="M195" s="136"/>
      <c r="N195" s="136"/>
      <c r="O195" s="136"/>
      <c r="P195" s="136"/>
      <c r="Q195" s="136"/>
      <c r="R195" s="136"/>
      <c r="S195" s="136"/>
      <c r="T195" s="136"/>
      <c r="U195" s="136"/>
      <c r="AB195" s="111">
        <f>IF($D195&lt;&gt;0,HLOOKUP($D195,_EmpData,'Step 1-Employee Info'!$G$91,FALSE)+HLOOKUP($D195,_EmpData,'Step 1-Employee Info'!$G$102,FALSE),0)</f>
        <v>0</v>
      </c>
      <c r="AD195" s="116">
        <f>IF($D195&lt;&gt;0,HLOOKUP($D195,_EmpData,'Step 1-Employee Info'!$G$81,FALSE),0)</f>
        <v>0</v>
      </c>
      <c r="AF195" s="116">
        <f>IF($D195&lt;&gt;0,HLOOKUP($D195,_EmpData,'Step 1-Employee Info'!$G$82,FALSE),0)</f>
        <v>0</v>
      </c>
      <c r="AH195" s="116">
        <f>IF($D195&lt;&gt;0,HLOOKUP($D195,_EmpData,'Step 1-Employee Info'!$G$83,FALSE),0)</f>
        <v>0</v>
      </c>
      <c r="AJ195" s="116">
        <f>IF($D195&lt;&gt;0,HLOOKUP($D195,_EmpData,'Step 1-Employee Info'!$G$84,FALSE),0)</f>
        <v>0</v>
      </c>
      <c r="AL195" s="116">
        <f>IF($D195&lt;&gt;0,HLOOKUP($D195,_EmpData,'Step 1-Employee Info'!$G$85,FALSE),0)</f>
        <v>0</v>
      </c>
      <c r="AN195" s="116">
        <f>IF($D195&lt;&gt;0,HLOOKUP($D195,_EmpData,'Step 1-Employee Info'!$G$86,FALSE),0)</f>
        <v>0</v>
      </c>
      <c r="AP195" s="116">
        <f>IF($D195&lt;&gt;0,HLOOKUP($D195,_EmpData,'Step 1-Employee Info'!$G$87,FALSE),0)</f>
        <v>0</v>
      </c>
      <c r="AR195" s="116">
        <f>IF($D195&lt;&gt;0,HLOOKUP($D195,_EmpData,'Step 1-Employee Info'!$G$88,FALSE),0)</f>
        <v>0</v>
      </c>
      <c r="AT195" s="116">
        <f>IF($D195&lt;&gt;0,HLOOKUP($D195,_EmpData,'Step 1-Employee Info'!$G$89,FALSE),0)</f>
        <v>0</v>
      </c>
      <c r="AV195" s="116">
        <f>IF($D195&lt;&gt;0,HLOOKUP($D195,_EmpData,'Step 1-Employee Info'!$G$90,FALSE),0)</f>
        <v>0</v>
      </c>
    </row>
    <row r="196" spans="1:48" s="78" customFormat="1" ht="15.6" hidden="1" x14ac:dyDescent="0.3">
      <c r="A196" s="131"/>
      <c r="B196" s="131"/>
      <c r="C196" s="108">
        <v>24</v>
      </c>
      <c r="D196" s="382" t="str">
        <f>'Step 1-Employee Info'!AF$22</f>
        <v>Employee 24</v>
      </c>
      <c r="E196" s="383"/>
      <c r="F196" s="383"/>
      <c r="G196" s="384"/>
      <c r="H196" s="385"/>
      <c r="I196" s="386"/>
      <c r="J196" s="386"/>
      <c r="K196" s="135"/>
      <c r="L196" s="136"/>
      <c r="M196" s="136"/>
      <c r="N196" s="136"/>
      <c r="O196" s="136"/>
      <c r="P196" s="136"/>
      <c r="Q196" s="136"/>
      <c r="R196" s="136"/>
      <c r="S196" s="136"/>
      <c r="T196" s="136"/>
      <c r="U196" s="136"/>
      <c r="AB196" s="111">
        <f>IF($D196&lt;&gt;0,HLOOKUP($D196,_EmpData,'Step 1-Employee Info'!$G$91,FALSE)+HLOOKUP($D196,_EmpData,'Step 1-Employee Info'!$G$102,FALSE),0)</f>
        <v>0</v>
      </c>
      <c r="AD196" s="116">
        <f>IF($D196&lt;&gt;0,HLOOKUP($D196,_EmpData,'Step 1-Employee Info'!$G$81,FALSE),0)</f>
        <v>0</v>
      </c>
      <c r="AF196" s="116">
        <f>IF($D196&lt;&gt;0,HLOOKUP($D196,_EmpData,'Step 1-Employee Info'!$G$82,FALSE),0)</f>
        <v>0</v>
      </c>
      <c r="AH196" s="116">
        <f>IF($D196&lt;&gt;0,HLOOKUP($D196,_EmpData,'Step 1-Employee Info'!$G$83,FALSE),0)</f>
        <v>0</v>
      </c>
      <c r="AJ196" s="116">
        <f>IF($D196&lt;&gt;0,HLOOKUP($D196,_EmpData,'Step 1-Employee Info'!$G$84,FALSE),0)</f>
        <v>0</v>
      </c>
      <c r="AL196" s="116">
        <f>IF($D196&lt;&gt;0,HLOOKUP($D196,_EmpData,'Step 1-Employee Info'!$G$85,FALSE),0)</f>
        <v>0</v>
      </c>
      <c r="AN196" s="116">
        <f>IF($D196&lt;&gt;0,HLOOKUP($D196,_EmpData,'Step 1-Employee Info'!$G$86,FALSE),0)</f>
        <v>0</v>
      </c>
      <c r="AP196" s="116">
        <f>IF($D196&lt;&gt;0,HLOOKUP($D196,_EmpData,'Step 1-Employee Info'!$G$87,FALSE),0)</f>
        <v>0</v>
      </c>
      <c r="AR196" s="116">
        <f>IF($D196&lt;&gt;0,HLOOKUP($D196,_EmpData,'Step 1-Employee Info'!$G$88,FALSE),0)</f>
        <v>0</v>
      </c>
      <c r="AT196" s="116">
        <f>IF($D196&lt;&gt;0,HLOOKUP($D196,_EmpData,'Step 1-Employee Info'!$G$89,FALSE),0)</f>
        <v>0</v>
      </c>
      <c r="AV196" s="116">
        <f>IF($D196&lt;&gt;0,HLOOKUP($D196,_EmpData,'Step 1-Employee Info'!$G$90,FALSE),0)</f>
        <v>0</v>
      </c>
    </row>
    <row r="197" spans="1:48" s="78" customFormat="1" ht="15.6" hidden="1" x14ac:dyDescent="0.3">
      <c r="A197" s="131"/>
      <c r="B197" s="131"/>
      <c r="C197" s="108">
        <v>25</v>
      </c>
      <c r="D197" s="382" t="str">
        <f>'Step 1-Employee Info'!AG$22</f>
        <v>Employee 25</v>
      </c>
      <c r="K197" s="135"/>
      <c r="L197" s="136"/>
      <c r="M197" s="136"/>
      <c r="N197" s="136"/>
      <c r="O197" s="136"/>
      <c r="P197" s="136"/>
      <c r="Q197" s="136"/>
      <c r="R197" s="136"/>
      <c r="S197" s="136"/>
      <c r="T197" s="136"/>
      <c r="U197" s="136"/>
      <c r="AB197" s="111">
        <f>IF($D197&lt;&gt;0,HLOOKUP($D197,_EmpData,'Step 1-Employee Info'!$G$91,FALSE)+HLOOKUP($D197,_EmpData,'Step 1-Employee Info'!$G$102,FALSE),0)</f>
        <v>0</v>
      </c>
      <c r="AD197" s="116">
        <f>IF($D197&lt;&gt;0,HLOOKUP($D197,_EmpData,'Step 1-Employee Info'!$G$81,FALSE),0)</f>
        <v>0</v>
      </c>
      <c r="AF197" s="116">
        <f>IF($D197&lt;&gt;0,HLOOKUP($D197,_EmpData,'Step 1-Employee Info'!$G$82,FALSE),0)</f>
        <v>0</v>
      </c>
      <c r="AH197" s="116">
        <f>IF($D197&lt;&gt;0,HLOOKUP($D197,_EmpData,'Step 1-Employee Info'!$G$83,FALSE),0)</f>
        <v>0</v>
      </c>
      <c r="AJ197" s="116">
        <f>IF($D197&lt;&gt;0,HLOOKUP($D197,_EmpData,'Step 1-Employee Info'!$G$84,FALSE),0)</f>
        <v>0</v>
      </c>
      <c r="AL197" s="116">
        <f>IF($D197&lt;&gt;0,HLOOKUP($D197,_EmpData,'Step 1-Employee Info'!$G$85,FALSE),0)</f>
        <v>0</v>
      </c>
      <c r="AN197" s="116">
        <f>IF($D197&lt;&gt;0,HLOOKUP($D197,_EmpData,'Step 1-Employee Info'!$G$86,FALSE),0)</f>
        <v>0</v>
      </c>
      <c r="AP197" s="116">
        <f>IF($D197&lt;&gt;0,HLOOKUP($D197,_EmpData,'Step 1-Employee Info'!$G$87,FALSE),0)</f>
        <v>0</v>
      </c>
      <c r="AR197" s="116">
        <f>IF($D197&lt;&gt;0,HLOOKUP($D197,_EmpData,'Step 1-Employee Info'!$G$88,FALSE),0)</f>
        <v>0</v>
      </c>
      <c r="AT197" s="116">
        <f>IF($D197&lt;&gt;0,HLOOKUP($D197,_EmpData,'Step 1-Employee Info'!$G$89,FALSE),0)</f>
        <v>0</v>
      </c>
      <c r="AV197" s="116">
        <f>IF($D197&lt;&gt;0,HLOOKUP($D197,_EmpData,'Step 1-Employee Info'!$G$90,FALSE),0)</f>
        <v>0</v>
      </c>
    </row>
    <row r="198" spans="1:48" s="78" customFormat="1" ht="15.6" hidden="1" x14ac:dyDescent="0.3">
      <c r="A198" s="131"/>
      <c r="B198" s="131"/>
      <c r="C198" s="108">
        <v>26</v>
      </c>
      <c r="D198" s="382" t="str">
        <f>'Step 1-Employee Info'!AH$22</f>
        <v>Employee 26</v>
      </c>
      <c r="E198" s="383"/>
      <c r="F198" s="383"/>
      <c r="G198" s="384"/>
      <c r="H198" s="385"/>
      <c r="I198" s="386"/>
      <c r="J198" s="386"/>
      <c r="K198" s="135"/>
      <c r="L198" s="136"/>
      <c r="M198" s="136"/>
      <c r="N198" s="136"/>
      <c r="O198" s="136"/>
      <c r="P198" s="136"/>
      <c r="Q198" s="136"/>
      <c r="R198" s="136"/>
      <c r="S198" s="136"/>
      <c r="T198" s="136"/>
      <c r="U198" s="136"/>
      <c r="AB198" s="111">
        <f>IF($D198&lt;&gt;0,HLOOKUP($D198,_EmpData,'Step 1-Employee Info'!$G$91,FALSE)+HLOOKUP($D198,_EmpData,'Step 1-Employee Info'!$G$102,FALSE),0)</f>
        <v>0</v>
      </c>
      <c r="AD198" s="116">
        <f>IF($D198&lt;&gt;0,HLOOKUP($D198,_EmpData,'Step 1-Employee Info'!$G$81,FALSE),0)</f>
        <v>0</v>
      </c>
      <c r="AF198" s="116">
        <f>IF($D198&lt;&gt;0,HLOOKUP($D198,_EmpData,'Step 1-Employee Info'!$G$82,FALSE),0)</f>
        <v>0</v>
      </c>
      <c r="AH198" s="116">
        <f>IF($D198&lt;&gt;0,HLOOKUP($D198,_EmpData,'Step 1-Employee Info'!$G$83,FALSE),0)</f>
        <v>0</v>
      </c>
      <c r="AJ198" s="116">
        <f>IF($D198&lt;&gt;0,HLOOKUP($D198,_EmpData,'Step 1-Employee Info'!$G$84,FALSE),0)</f>
        <v>0</v>
      </c>
      <c r="AL198" s="116">
        <f>IF($D198&lt;&gt;0,HLOOKUP($D198,_EmpData,'Step 1-Employee Info'!$G$85,FALSE),0)</f>
        <v>0</v>
      </c>
      <c r="AN198" s="116">
        <f>IF($D198&lt;&gt;0,HLOOKUP($D198,_EmpData,'Step 1-Employee Info'!$G$86,FALSE),0)</f>
        <v>0</v>
      </c>
      <c r="AP198" s="116">
        <f>IF($D198&lt;&gt;0,HLOOKUP($D198,_EmpData,'Step 1-Employee Info'!$G$87,FALSE),0)</f>
        <v>0</v>
      </c>
      <c r="AR198" s="116">
        <f>IF($D198&lt;&gt;0,HLOOKUP($D198,_EmpData,'Step 1-Employee Info'!$G$88,FALSE),0)</f>
        <v>0</v>
      </c>
      <c r="AT198" s="116">
        <f>IF($D198&lt;&gt;0,HLOOKUP($D198,_EmpData,'Step 1-Employee Info'!$G$89,FALSE),0)</f>
        <v>0</v>
      </c>
      <c r="AV198" s="116">
        <f>IF($D198&lt;&gt;0,HLOOKUP($D198,_EmpData,'Step 1-Employee Info'!$G$90,FALSE),0)</f>
        <v>0</v>
      </c>
    </row>
    <row r="199" spans="1:48" s="78" customFormat="1" ht="15.6" hidden="1" x14ac:dyDescent="0.3">
      <c r="A199" s="131"/>
      <c r="B199" s="131"/>
      <c r="C199" s="108">
        <v>27</v>
      </c>
      <c r="D199" s="382" t="str">
        <f>'Step 1-Employee Info'!AI$22</f>
        <v>Employee 27</v>
      </c>
      <c r="E199" s="383"/>
      <c r="F199" s="383"/>
      <c r="G199" s="384"/>
      <c r="H199" s="385"/>
      <c r="I199" s="386"/>
      <c r="J199" s="386"/>
      <c r="K199" s="135"/>
      <c r="L199" s="136"/>
      <c r="M199" s="136"/>
      <c r="N199" s="136"/>
      <c r="O199" s="136"/>
      <c r="P199" s="136"/>
      <c r="Q199" s="136"/>
      <c r="R199" s="136"/>
      <c r="S199" s="136"/>
      <c r="T199" s="136"/>
      <c r="U199" s="136"/>
      <c r="AB199" s="111">
        <f>IF($D199&lt;&gt;0,HLOOKUP($D199,_EmpData,'Step 1-Employee Info'!$G$91,FALSE)+HLOOKUP($D199,_EmpData,'Step 1-Employee Info'!$G$102,FALSE),0)</f>
        <v>0</v>
      </c>
      <c r="AD199" s="116">
        <f>IF($D199&lt;&gt;0,HLOOKUP($D199,_EmpData,'Step 1-Employee Info'!$G$81,FALSE),0)</f>
        <v>0</v>
      </c>
      <c r="AF199" s="116">
        <f>IF($D199&lt;&gt;0,HLOOKUP($D199,_EmpData,'Step 1-Employee Info'!$G$82,FALSE),0)</f>
        <v>0</v>
      </c>
      <c r="AH199" s="116">
        <f>IF($D199&lt;&gt;0,HLOOKUP($D199,_EmpData,'Step 1-Employee Info'!$G$83,FALSE),0)</f>
        <v>0</v>
      </c>
      <c r="AJ199" s="116">
        <f>IF($D199&lt;&gt;0,HLOOKUP($D199,_EmpData,'Step 1-Employee Info'!$G$84,FALSE),0)</f>
        <v>0</v>
      </c>
      <c r="AL199" s="116">
        <f>IF($D199&lt;&gt;0,HLOOKUP($D199,_EmpData,'Step 1-Employee Info'!$G$85,FALSE),0)</f>
        <v>0</v>
      </c>
      <c r="AN199" s="116">
        <f>IF($D199&lt;&gt;0,HLOOKUP($D199,_EmpData,'Step 1-Employee Info'!$G$86,FALSE),0)</f>
        <v>0</v>
      </c>
      <c r="AP199" s="116">
        <f>IF($D199&lt;&gt;0,HLOOKUP($D199,_EmpData,'Step 1-Employee Info'!$G$87,FALSE),0)</f>
        <v>0</v>
      </c>
      <c r="AR199" s="116">
        <f>IF($D199&lt;&gt;0,HLOOKUP($D199,_EmpData,'Step 1-Employee Info'!$G$88,FALSE),0)</f>
        <v>0</v>
      </c>
      <c r="AT199" s="116">
        <f>IF($D199&lt;&gt;0,HLOOKUP($D199,_EmpData,'Step 1-Employee Info'!$G$89,FALSE),0)</f>
        <v>0</v>
      </c>
      <c r="AV199" s="116">
        <f>IF($D199&lt;&gt;0,HLOOKUP($D199,_EmpData,'Step 1-Employee Info'!$G$90,FALSE),0)</f>
        <v>0</v>
      </c>
    </row>
    <row r="200" spans="1:48" s="78" customFormat="1" ht="15.6" hidden="1" x14ac:dyDescent="0.3">
      <c r="A200" s="131"/>
      <c r="B200" s="131"/>
      <c r="C200" s="108">
        <v>28</v>
      </c>
      <c r="D200" s="382" t="str">
        <f>'Step 1-Employee Info'!AJ$22</f>
        <v>Employee 28</v>
      </c>
      <c r="E200" s="383"/>
      <c r="F200" s="383"/>
      <c r="G200" s="384"/>
      <c r="H200" s="385"/>
      <c r="I200" s="386"/>
      <c r="J200" s="386"/>
      <c r="K200" s="135"/>
      <c r="L200" s="136"/>
      <c r="M200" s="136"/>
      <c r="N200" s="136"/>
      <c r="O200" s="136"/>
      <c r="P200" s="136"/>
      <c r="Q200" s="136"/>
      <c r="R200" s="136"/>
      <c r="S200" s="136"/>
      <c r="T200" s="136"/>
      <c r="U200" s="136"/>
      <c r="AB200" s="111">
        <f>IF($D200&lt;&gt;0,HLOOKUP($D200,_EmpData,'Step 1-Employee Info'!$G$91,FALSE)+HLOOKUP($D200,_EmpData,'Step 1-Employee Info'!$G$102,FALSE),0)</f>
        <v>0</v>
      </c>
      <c r="AD200" s="116">
        <f>IF($D200&lt;&gt;0,HLOOKUP($D200,_EmpData,'Step 1-Employee Info'!$G$81,FALSE),0)</f>
        <v>0</v>
      </c>
      <c r="AF200" s="116">
        <f>IF($D200&lt;&gt;0,HLOOKUP($D200,_EmpData,'Step 1-Employee Info'!$G$82,FALSE),0)</f>
        <v>0</v>
      </c>
      <c r="AH200" s="116">
        <f>IF($D200&lt;&gt;0,HLOOKUP($D200,_EmpData,'Step 1-Employee Info'!$G$83,FALSE),0)</f>
        <v>0</v>
      </c>
      <c r="AJ200" s="116">
        <f>IF($D200&lt;&gt;0,HLOOKUP($D200,_EmpData,'Step 1-Employee Info'!$G$84,FALSE),0)</f>
        <v>0</v>
      </c>
      <c r="AL200" s="116">
        <f>IF($D200&lt;&gt;0,HLOOKUP($D200,_EmpData,'Step 1-Employee Info'!$G$85,FALSE),0)</f>
        <v>0</v>
      </c>
      <c r="AN200" s="116">
        <f>IF($D200&lt;&gt;0,HLOOKUP($D200,_EmpData,'Step 1-Employee Info'!$G$86,FALSE),0)</f>
        <v>0</v>
      </c>
      <c r="AP200" s="116">
        <f>IF($D200&lt;&gt;0,HLOOKUP($D200,_EmpData,'Step 1-Employee Info'!$G$87,FALSE),0)</f>
        <v>0</v>
      </c>
      <c r="AR200" s="116">
        <f>IF($D200&lt;&gt;0,HLOOKUP($D200,_EmpData,'Step 1-Employee Info'!$G$88,FALSE),0)</f>
        <v>0</v>
      </c>
      <c r="AT200" s="116">
        <f>IF($D200&lt;&gt;0,HLOOKUP($D200,_EmpData,'Step 1-Employee Info'!$G$89,FALSE),0)</f>
        <v>0</v>
      </c>
      <c r="AV200" s="116">
        <f>IF($D200&lt;&gt;0,HLOOKUP($D200,_EmpData,'Step 1-Employee Info'!$G$90,FALSE),0)</f>
        <v>0</v>
      </c>
    </row>
    <row r="201" spans="1:48" s="78" customFormat="1" ht="15.6" hidden="1" x14ac:dyDescent="0.3">
      <c r="A201" s="131"/>
      <c r="B201" s="131"/>
      <c r="C201" s="108">
        <v>29</v>
      </c>
      <c r="D201" s="382" t="str">
        <f>'Step 1-Employee Info'!AK$22</f>
        <v>Employee 29</v>
      </c>
      <c r="K201" s="135"/>
      <c r="L201" s="136"/>
      <c r="M201" s="136"/>
      <c r="N201" s="136"/>
      <c r="O201" s="136"/>
      <c r="P201" s="136"/>
      <c r="Q201" s="136"/>
      <c r="R201" s="136"/>
      <c r="S201" s="136"/>
      <c r="T201" s="136"/>
      <c r="U201" s="136"/>
      <c r="AB201" s="111">
        <f>IF($D201&lt;&gt;0,HLOOKUP($D201,_EmpData,'Step 1-Employee Info'!$G$91,FALSE)+HLOOKUP($D201,_EmpData,'Step 1-Employee Info'!$G$102,FALSE),0)</f>
        <v>0</v>
      </c>
      <c r="AD201" s="116">
        <f>IF($D201&lt;&gt;0,HLOOKUP($D201,_EmpData,'Step 1-Employee Info'!$G$81,FALSE),0)</f>
        <v>0</v>
      </c>
      <c r="AF201" s="116">
        <f>IF($D201&lt;&gt;0,HLOOKUP($D201,_EmpData,'Step 1-Employee Info'!$G$82,FALSE),0)</f>
        <v>0</v>
      </c>
      <c r="AH201" s="116">
        <f>IF($D201&lt;&gt;0,HLOOKUP($D201,_EmpData,'Step 1-Employee Info'!$G$83,FALSE),0)</f>
        <v>0</v>
      </c>
      <c r="AJ201" s="116">
        <f>IF($D201&lt;&gt;0,HLOOKUP($D201,_EmpData,'Step 1-Employee Info'!$G$84,FALSE),0)</f>
        <v>0</v>
      </c>
      <c r="AL201" s="116">
        <f>IF($D201&lt;&gt;0,HLOOKUP($D201,_EmpData,'Step 1-Employee Info'!$G$85,FALSE),0)</f>
        <v>0</v>
      </c>
      <c r="AN201" s="116">
        <f>IF($D201&lt;&gt;0,HLOOKUP($D201,_EmpData,'Step 1-Employee Info'!$G$86,FALSE),0)</f>
        <v>0</v>
      </c>
      <c r="AP201" s="116">
        <f>IF($D201&lt;&gt;0,HLOOKUP($D201,_EmpData,'Step 1-Employee Info'!$G$87,FALSE),0)</f>
        <v>0</v>
      </c>
      <c r="AR201" s="116">
        <f>IF($D201&lt;&gt;0,HLOOKUP($D201,_EmpData,'Step 1-Employee Info'!$G$88,FALSE),0)</f>
        <v>0</v>
      </c>
      <c r="AT201" s="116">
        <f>IF($D201&lt;&gt;0,HLOOKUP($D201,_EmpData,'Step 1-Employee Info'!$G$89,FALSE),0)</f>
        <v>0</v>
      </c>
      <c r="AV201" s="116">
        <f>IF($D201&lt;&gt;0,HLOOKUP($D201,_EmpData,'Step 1-Employee Info'!$G$90,FALSE),0)</f>
        <v>0</v>
      </c>
    </row>
    <row r="202" spans="1:48" s="78" customFormat="1" ht="15.6" hidden="1" x14ac:dyDescent="0.3">
      <c r="A202" s="131"/>
      <c r="B202" s="131"/>
      <c r="C202" s="108">
        <v>30</v>
      </c>
      <c r="D202" s="382" t="str">
        <f>'Step 1-Employee Info'!AL$22</f>
        <v>Employee 30</v>
      </c>
      <c r="E202" s="383"/>
      <c r="F202" s="383"/>
      <c r="G202" s="384"/>
      <c r="H202" s="385"/>
      <c r="I202" s="386"/>
      <c r="J202" s="386"/>
      <c r="K202" s="135"/>
      <c r="L202" s="136"/>
      <c r="M202" s="136"/>
      <c r="N202" s="136"/>
      <c r="O202" s="136"/>
      <c r="P202" s="136"/>
      <c r="Q202" s="136"/>
      <c r="R202" s="136"/>
      <c r="S202" s="136"/>
      <c r="T202" s="136"/>
      <c r="U202" s="136"/>
      <c r="AB202" s="111">
        <f>IF($D202&lt;&gt;0,HLOOKUP($D202,_EmpData,'Step 1-Employee Info'!$G$91,FALSE)+HLOOKUP($D202,_EmpData,'Step 1-Employee Info'!$G$102,FALSE),0)</f>
        <v>0</v>
      </c>
      <c r="AD202" s="116">
        <f>IF($D202&lt;&gt;0,HLOOKUP($D202,_EmpData,'Step 1-Employee Info'!$G$81,FALSE),0)</f>
        <v>0</v>
      </c>
      <c r="AF202" s="116">
        <f>IF($D202&lt;&gt;0,HLOOKUP($D202,_EmpData,'Step 1-Employee Info'!$G$82,FALSE),0)</f>
        <v>0</v>
      </c>
      <c r="AH202" s="116">
        <f>IF($D202&lt;&gt;0,HLOOKUP($D202,_EmpData,'Step 1-Employee Info'!$G$83,FALSE),0)</f>
        <v>0</v>
      </c>
      <c r="AJ202" s="116">
        <f>IF($D202&lt;&gt;0,HLOOKUP($D202,_EmpData,'Step 1-Employee Info'!$G$84,FALSE),0)</f>
        <v>0</v>
      </c>
      <c r="AL202" s="116">
        <f>IF($D202&lt;&gt;0,HLOOKUP($D202,_EmpData,'Step 1-Employee Info'!$G$85,FALSE),0)</f>
        <v>0</v>
      </c>
      <c r="AN202" s="116">
        <f>IF($D202&lt;&gt;0,HLOOKUP($D202,_EmpData,'Step 1-Employee Info'!$G$86,FALSE),0)</f>
        <v>0</v>
      </c>
      <c r="AP202" s="116">
        <f>IF($D202&lt;&gt;0,HLOOKUP($D202,_EmpData,'Step 1-Employee Info'!$G$87,FALSE),0)</f>
        <v>0</v>
      </c>
      <c r="AR202" s="116">
        <f>IF($D202&lt;&gt;0,HLOOKUP($D202,_EmpData,'Step 1-Employee Info'!$G$88,FALSE),0)</f>
        <v>0</v>
      </c>
      <c r="AT202" s="116">
        <f>IF($D202&lt;&gt;0,HLOOKUP($D202,_EmpData,'Step 1-Employee Info'!$G$89,FALSE),0)</f>
        <v>0</v>
      </c>
      <c r="AV202" s="116">
        <f>IF($D202&lt;&gt;0,HLOOKUP($D202,_EmpData,'Step 1-Employee Info'!$G$90,FALSE),0)</f>
        <v>0</v>
      </c>
    </row>
    <row r="203" spans="1:48" s="78" customFormat="1" ht="15.6" hidden="1" x14ac:dyDescent="0.3">
      <c r="A203" s="131"/>
      <c r="B203" s="131"/>
      <c r="C203" s="108">
        <v>31</v>
      </c>
      <c r="D203" s="382" t="str">
        <f>'Step 1-Employee Info'!AM$22</f>
        <v>Employee 31</v>
      </c>
      <c r="E203" s="383"/>
      <c r="F203" s="383"/>
      <c r="G203" s="384"/>
      <c r="H203" s="385"/>
      <c r="I203" s="386"/>
      <c r="J203" s="386"/>
      <c r="K203" s="135"/>
      <c r="L203" s="136"/>
      <c r="M203" s="136"/>
      <c r="N203" s="136"/>
      <c r="O203" s="136"/>
      <c r="P203" s="136"/>
      <c r="Q203" s="136"/>
      <c r="R203" s="136"/>
      <c r="S203" s="136"/>
      <c r="T203" s="136"/>
      <c r="U203" s="136"/>
      <c r="AB203" s="111">
        <f>IF($D203&lt;&gt;0,HLOOKUP($D203,_EmpData,'Step 1-Employee Info'!$G$91,FALSE)+HLOOKUP($D203,_EmpData,'Step 1-Employee Info'!$G$102,FALSE),0)</f>
        <v>0</v>
      </c>
      <c r="AD203" s="116">
        <f>IF($D203&lt;&gt;0,HLOOKUP($D203,_EmpData,'Step 1-Employee Info'!$G$81,FALSE),0)</f>
        <v>0</v>
      </c>
      <c r="AF203" s="116">
        <f>IF($D203&lt;&gt;0,HLOOKUP($D203,_EmpData,'Step 1-Employee Info'!$G$82,FALSE),0)</f>
        <v>0</v>
      </c>
      <c r="AH203" s="116">
        <f>IF($D203&lt;&gt;0,HLOOKUP($D203,_EmpData,'Step 1-Employee Info'!$G$83,FALSE),0)</f>
        <v>0</v>
      </c>
      <c r="AJ203" s="116">
        <f>IF($D203&lt;&gt;0,HLOOKUP($D203,_EmpData,'Step 1-Employee Info'!$G$84,FALSE),0)</f>
        <v>0</v>
      </c>
      <c r="AL203" s="116">
        <f>IF($D203&lt;&gt;0,HLOOKUP($D203,_EmpData,'Step 1-Employee Info'!$G$85,FALSE),0)</f>
        <v>0</v>
      </c>
      <c r="AN203" s="116">
        <f>IF($D203&lt;&gt;0,HLOOKUP($D203,_EmpData,'Step 1-Employee Info'!$G$86,FALSE),0)</f>
        <v>0</v>
      </c>
      <c r="AP203" s="116">
        <f>IF($D203&lt;&gt;0,HLOOKUP($D203,_EmpData,'Step 1-Employee Info'!$G$87,FALSE),0)</f>
        <v>0</v>
      </c>
      <c r="AR203" s="116">
        <f>IF($D203&lt;&gt;0,HLOOKUP($D203,_EmpData,'Step 1-Employee Info'!$G$88,FALSE),0)</f>
        <v>0</v>
      </c>
      <c r="AT203" s="116">
        <f>IF($D203&lt;&gt;0,HLOOKUP($D203,_EmpData,'Step 1-Employee Info'!$G$89,FALSE),0)</f>
        <v>0</v>
      </c>
      <c r="AV203" s="116">
        <f>IF($D203&lt;&gt;0,HLOOKUP($D203,_EmpData,'Step 1-Employee Info'!$G$90,FALSE),0)</f>
        <v>0</v>
      </c>
    </row>
    <row r="204" spans="1:48" s="78" customFormat="1" ht="15.6" hidden="1" x14ac:dyDescent="0.3">
      <c r="A204" s="131"/>
      <c r="B204" s="131"/>
      <c r="C204" s="108">
        <v>32</v>
      </c>
      <c r="D204" s="382" t="str">
        <f>'Step 1-Employee Info'!AN$22</f>
        <v>Employee 32</v>
      </c>
      <c r="E204" s="383"/>
      <c r="F204" s="383"/>
      <c r="G204" s="384"/>
      <c r="H204" s="385"/>
      <c r="I204" s="386"/>
      <c r="J204" s="386"/>
      <c r="K204" s="135"/>
      <c r="L204" s="136"/>
      <c r="M204" s="136"/>
      <c r="N204" s="136"/>
      <c r="O204" s="136"/>
      <c r="P204" s="136"/>
      <c r="Q204" s="136"/>
      <c r="R204" s="136"/>
      <c r="S204" s="136"/>
      <c r="T204" s="136"/>
      <c r="U204" s="136"/>
      <c r="AB204" s="111">
        <f>IF($D204&lt;&gt;0,HLOOKUP($D204,_EmpData,'Step 1-Employee Info'!$G$91,FALSE)+HLOOKUP($D204,_EmpData,'Step 1-Employee Info'!$G$102,FALSE),0)</f>
        <v>0</v>
      </c>
      <c r="AD204" s="116">
        <f>IF($D204&lt;&gt;0,HLOOKUP($D204,_EmpData,'Step 1-Employee Info'!$G$81,FALSE),0)</f>
        <v>0</v>
      </c>
      <c r="AF204" s="116">
        <f>IF($D204&lt;&gt;0,HLOOKUP($D204,_EmpData,'Step 1-Employee Info'!$G$82,FALSE),0)</f>
        <v>0</v>
      </c>
      <c r="AH204" s="116">
        <f>IF($D204&lt;&gt;0,HLOOKUP($D204,_EmpData,'Step 1-Employee Info'!$G$83,FALSE),0)</f>
        <v>0</v>
      </c>
      <c r="AJ204" s="116">
        <f>IF($D204&lt;&gt;0,HLOOKUP($D204,_EmpData,'Step 1-Employee Info'!$G$84,FALSE),0)</f>
        <v>0</v>
      </c>
      <c r="AL204" s="116">
        <f>IF($D204&lt;&gt;0,HLOOKUP($D204,_EmpData,'Step 1-Employee Info'!$G$85,FALSE),0)</f>
        <v>0</v>
      </c>
      <c r="AN204" s="116">
        <f>IF($D204&lt;&gt;0,HLOOKUP($D204,_EmpData,'Step 1-Employee Info'!$G$86,FALSE),0)</f>
        <v>0</v>
      </c>
      <c r="AP204" s="116">
        <f>IF($D204&lt;&gt;0,HLOOKUP($D204,_EmpData,'Step 1-Employee Info'!$G$87,FALSE),0)</f>
        <v>0</v>
      </c>
      <c r="AR204" s="116">
        <f>IF($D204&lt;&gt;0,HLOOKUP($D204,_EmpData,'Step 1-Employee Info'!$G$88,FALSE),0)</f>
        <v>0</v>
      </c>
      <c r="AT204" s="116">
        <f>IF($D204&lt;&gt;0,HLOOKUP($D204,_EmpData,'Step 1-Employee Info'!$G$89,FALSE),0)</f>
        <v>0</v>
      </c>
      <c r="AV204" s="116">
        <f>IF($D204&lt;&gt;0,HLOOKUP($D204,_EmpData,'Step 1-Employee Info'!$G$90,FALSE),0)</f>
        <v>0</v>
      </c>
    </row>
    <row r="205" spans="1:48" s="78" customFormat="1" ht="15.6" hidden="1" x14ac:dyDescent="0.3">
      <c r="A205" s="131"/>
      <c r="B205" s="131"/>
      <c r="C205" s="108">
        <v>33</v>
      </c>
      <c r="D205" s="382" t="str">
        <f>'Step 1-Employee Info'!AO$22</f>
        <v>Employee 33</v>
      </c>
      <c r="K205" s="135"/>
      <c r="L205" s="136"/>
      <c r="M205" s="136"/>
      <c r="N205" s="136"/>
      <c r="O205" s="136"/>
      <c r="P205" s="136"/>
      <c r="Q205" s="136"/>
      <c r="R205" s="136"/>
      <c r="S205" s="136"/>
      <c r="T205" s="136"/>
      <c r="U205" s="136"/>
      <c r="AB205" s="111">
        <f>IF($D205&lt;&gt;0,HLOOKUP($D205,_EmpData,'Step 1-Employee Info'!$G$91,FALSE)+HLOOKUP($D205,_EmpData,'Step 1-Employee Info'!$G$102,FALSE),0)</f>
        <v>0</v>
      </c>
      <c r="AD205" s="116">
        <f>IF($D205&lt;&gt;0,HLOOKUP($D205,_EmpData,'Step 1-Employee Info'!$G$81,FALSE),0)</f>
        <v>0</v>
      </c>
      <c r="AF205" s="116">
        <f>IF($D205&lt;&gt;0,HLOOKUP($D205,_EmpData,'Step 1-Employee Info'!$G$82,FALSE),0)</f>
        <v>0</v>
      </c>
      <c r="AH205" s="116">
        <f>IF($D205&lt;&gt;0,HLOOKUP($D205,_EmpData,'Step 1-Employee Info'!$G$83,FALSE),0)</f>
        <v>0</v>
      </c>
      <c r="AJ205" s="116">
        <f>IF($D205&lt;&gt;0,HLOOKUP($D205,_EmpData,'Step 1-Employee Info'!$G$84,FALSE),0)</f>
        <v>0</v>
      </c>
      <c r="AL205" s="116">
        <f>IF($D205&lt;&gt;0,HLOOKUP($D205,_EmpData,'Step 1-Employee Info'!$G$85,FALSE),0)</f>
        <v>0</v>
      </c>
      <c r="AN205" s="116">
        <f>IF($D205&lt;&gt;0,HLOOKUP($D205,_EmpData,'Step 1-Employee Info'!$G$86,FALSE),0)</f>
        <v>0</v>
      </c>
      <c r="AP205" s="116">
        <f>IF($D205&lt;&gt;0,HLOOKUP($D205,_EmpData,'Step 1-Employee Info'!$G$87,FALSE),0)</f>
        <v>0</v>
      </c>
      <c r="AR205" s="116">
        <f>IF($D205&lt;&gt;0,HLOOKUP($D205,_EmpData,'Step 1-Employee Info'!$G$88,FALSE),0)</f>
        <v>0</v>
      </c>
      <c r="AT205" s="116">
        <f>IF($D205&lt;&gt;0,HLOOKUP($D205,_EmpData,'Step 1-Employee Info'!$G$89,FALSE),0)</f>
        <v>0</v>
      </c>
      <c r="AV205" s="116">
        <f>IF($D205&lt;&gt;0,HLOOKUP($D205,_EmpData,'Step 1-Employee Info'!$G$90,FALSE),0)</f>
        <v>0</v>
      </c>
    </row>
    <row r="206" spans="1:48" s="78" customFormat="1" ht="15.6" hidden="1" x14ac:dyDescent="0.3">
      <c r="A206" s="131"/>
      <c r="B206" s="131"/>
      <c r="C206" s="108">
        <v>34</v>
      </c>
      <c r="D206" s="382" t="str">
        <f>'Step 1-Employee Info'!AP$22</f>
        <v>Employee 34</v>
      </c>
      <c r="E206" s="383"/>
      <c r="F206" s="383"/>
      <c r="G206" s="384"/>
      <c r="H206" s="385"/>
      <c r="I206" s="386"/>
      <c r="J206" s="386"/>
      <c r="K206" s="135"/>
      <c r="L206" s="136"/>
      <c r="M206" s="136"/>
      <c r="N206" s="136"/>
      <c r="O206" s="136"/>
      <c r="P206" s="136"/>
      <c r="Q206" s="136"/>
      <c r="R206" s="136"/>
      <c r="S206" s="136"/>
      <c r="T206" s="136"/>
      <c r="U206" s="136"/>
      <c r="AB206" s="111">
        <f>IF($D206&lt;&gt;0,HLOOKUP($D206,_EmpData,'Step 1-Employee Info'!$G$91,FALSE)+HLOOKUP($D206,_EmpData,'Step 1-Employee Info'!$G$102,FALSE),0)</f>
        <v>0</v>
      </c>
      <c r="AD206" s="116">
        <f>IF($D206&lt;&gt;0,HLOOKUP($D206,_EmpData,'Step 1-Employee Info'!$G$81,FALSE),0)</f>
        <v>0</v>
      </c>
      <c r="AF206" s="116">
        <f>IF($D206&lt;&gt;0,HLOOKUP($D206,_EmpData,'Step 1-Employee Info'!$G$82,FALSE),0)</f>
        <v>0</v>
      </c>
      <c r="AH206" s="116">
        <f>IF($D206&lt;&gt;0,HLOOKUP($D206,_EmpData,'Step 1-Employee Info'!$G$83,FALSE),0)</f>
        <v>0</v>
      </c>
      <c r="AJ206" s="116">
        <f>IF($D206&lt;&gt;0,HLOOKUP($D206,_EmpData,'Step 1-Employee Info'!$G$84,FALSE),0)</f>
        <v>0</v>
      </c>
      <c r="AL206" s="116">
        <f>IF($D206&lt;&gt;0,HLOOKUP($D206,_EmpData,'Step 1-Employee Info'!$G$85,FALSE),0)</f>
        <v>0</v>
      </c>
      <c r="AN206" s="116">
        <f>IF($D206&lt;&gt;0,HLOOKUP($D206,_EmpData,'Step 1-Employee Info'!$G$86,FALSE),0)</f>
        <v>0</v>
      </c>
      <c r="AP206" s="116">
        <f>IF($D206&lt;&gt;0,HLOOKUP($D206,_EmpData,'Step 1-Employee Info'!$G$87,FALSE),0)</f>
        <v>0</v>
      </c>
      <c r="AR206" s="116">
        <f>IF($D206&lt;&gt;0,HLOOKUP($D206,_EmpData,'Step 1-Employee Info'!$G$88,FALSE),0)</f>
        <v>0</v>
      </c>
      <c r="AT206" s="116">
        <f>IF($D206&lt;&gt;0,HLOOKUP($D206,_EmpData,'Step 1-Employee Info'!$G$89,FALSE),0)</f>
        <v>0</v>
      </c>
      <c r="AV206" s="116">
        <f>IF($D206&lt;&gt;0,HLOOKUP($D206,_EmpData,'Step 1-Employee Info'!$G$90,FALSE),0)</f>
        <v>0</v>
      </c>
    </row>
    <row r="207" spans="1:48" s="78" customFormat="1" ht="15.6" hidden="1" x14ac:dyDescent="0.3">
      <c r="A207" s="131"/>
      <c r="B207" s="131"/>
      <c r="C207" s="108">
        <v>35</v>
      </c>
      <c r="D207" s="382" t="str">
        <f>'Step 1-Employee Info'!AQ$22</f>
        <v>Employee 35</v>
      </c>
      <c r="E207" s="383"/>
      <c r="F207" s="383"/>
      <c r="G207" s="384"/>
      <c r="H207" s="385"/>
      <c r="I207" s="386"/>
      <c r="J207" s="386"/>
      <c r="K207" s="135"/>
      <c r="L207" s="136"/>
      <c r="M207" s="136"/>
      <c r="N207" s="136"/>
      <c r="O207" s="136"/>
      <c r="P207" s="136"/>
      <c r="Q207" s="136"/>
      <c r="R207" s="136"/>
      <c r="S207" s="136"/>
      <c r="T207" s="136"/>
      <c r="U207" s="136"/>
      <c r="AB207" s="111">
        <f>IF($D207&lt;&gt;0,HLOOKUP($D207,_EmpData,'Step 1-Employee Info'!$G$91,FALSE)+HLOOKUP($D207,_EmpData,'Step 1-Employee Info'!$G$102,FALSE),0)</f>
        <v>0</v>
      </c>
      <c r="AD207" s="116">
        <f>IF($D207&lt;&gt;0,HLOOKUP($D207,_EmpData,'Step 1-Employee Info'!$G$81,FALSE),0)</f>
        <v>0</v>
      </c>
      <c r="AF207" s="116">
        <f>IF($D207&lt;&gt;0,HLOOKUP($D207,_EmpData,'Step 1-Employee Info'!$G$82,FALSE),0)</f>
        <v>0</v>
      </c>
      <c r="AH207" s="116">
        <f>IF($D207&lt;&gt;0,HLOOKUP($D207,_EmpData,'Step 1-Employee Info'!$G$83,FALSE),0)</f>
        <v>0</v>
      </c>
      <c r="AJ207" s="116">
        <f>IF($D207&lt;&gt;0,HLOOKUP($D207,_EmpData,'Step 1-Employee Info'!$G$84,FALSE),0)</f>
        <v>0</v>
      </c>
      <c r="AL207" s="116">
        <f>IF($D207&lt;&gt;0,HLOOKUP($D207,_EmpData,'Step 1-Employee Info'!$G$85,FALSE),0)</f>
        <v>0</v>
      </c>
      <c r="AN207" s="116">
        <f>IF($D207&lt;&gt;0,HLOOKUP($D207,_EmpData,'Step 1-Employee Info'!$G$86,FALSE),0)</f>
        <v>0</v>
      </c>
      <c r="AP207" s="116">
        <f>IF($D207&lt;&gt;0,HLOOKUP($D207,_EmpData,'Step 1-Employee Info'!$G$87,FALSE),0)</f>
        <v>0</v>
      </c>
      <c r="AR207" s="116">
        <f>IF($D207&lt;&gt;0,HLOOKUP($D207,_EmpData,'Step 1-Employee Info'!$G$88,FALSE),0)</f>
        <v>0</v>
      </c>
      <c r="AT207" s="116">
        <f>IF($D207&lt;&gt;0,HLOOKUP($D207,_EmpData,'Step 1-Employee Info'!$G$89,FALSE),0)</f>
        <v>0</v>
      </c>
      <c r="AV207" s="116">
        <f>IF($D207&lt;&gt;0,HLOOKUP($D207,_EmpData,'Step 1-Employee Info'!$G$90,FALSE),0)</f>
        <v>0</v>
      </c>
    </row>
    <row r="208" spans="1:48" s="78" customFormat="1" ht="15.6" hidden="1" x14ac:dyDescent="0.3">
      <c r="A208" s="131"/>
      <c r="B208" s="131"/>
      <c r="C208" s="108">
        <v>36</v>
      </c>
      <c r="D208" s="382" t="str">
        <f>'Step 1-Employee Info'!AR$22</f>
        <v>Employee 36</v>
      </c>
      <c r="E208" s="383"/>
      <c r="F208" s="383"/>
      <c r="G208" s="384"/>
      <c r="H208" s="385"/>
      <c r="I208" s="386"/>
      <c r="J208" s="386"/>
      <c r="K208" s="135"/>
      <c r="L208" s="136"/>
      <c r="M208" s="136"/>
      <c r="N208" s="136"/>
      <c r="O208" s="136"/>
      <c r="P208" s="136"/>
      <c r="Q208" s="136"/>
      <c r="R208" s="136"/>
      <c r="S208" s="136"/>
      <c r="T208" s="136"/>
      <c r="U208" s="136"/>
      <c r="AB208" s="111">
        <f>IF($D208&lt;&gt;0,HLOOKUP($D208,_EmpData,'Step 1-Employee Info'!$G$91,FALSE)+HLOOKUP($D208,_EmpData,'Step 1-Employee Info'!$G$102,FALSE),0)</f>
        <v>0</v>
      </c>
      <c r="AD208" s="116">
        <f>IF($D208&lt;&gt;0,HLOOKUP($D208,_EmpData,'Step 1-Employee Info'!$G$81,FALSE),0)</f>
        <v>0</v>
      </c>
      <c r="AF208" s="116">
        <f>IF($D208&lt;&gt;0,HLOOKUP($D208,_EmpData,'Step 1-Employee Info'!$G$82,FALSE),0)</f>
        <v>0</v>
      </c>
      <c r="AH208" s="116">
        <f>IF($D208&lt;&gt;0,HLOOKUP($D208,_EmpData,'Step 1-Employee Info'!$G$83,FALSE),0)</f>
        <v>0</v>
      </c>
      <c r="AJ208" s="116">
        <f>IF($D208&lt;&gt;0,HLOOKUP($D208,_EmpData,'Step 1-Employee Info'!$G$84,FALSE),0)</f>
        <v>0</v>
      </c>
      <c r="AL208" s="116">
        <f>IF($D208&lt;&gt;0,HLOOKUP($D208,_EmpData,'Step 1-Employee Info'!$G$85,FALSE),0)</f>
        <v>0</v>
      </c>
      <c r="AN208" s="116">
        <f>IF($D208&lt;&gt;0,HLOOKUP($D208,_EmpData,'Step 1-Employee Info'!$G$86,FALSE),0)</f>
        <v>0</v>
      </c>
      <c r="AP208" s="116">
        <f>IF($D208&lt;&gt;0,HLOOKUP($D208,_EmpData,'Step 1-Employee Info'!$G$87,FALSE),0)</f>
        <v>0</v>
      </c>
      <c r="AR208" s="116">
        <f>IF($D208&lt;&gt;0,HLOOKUP($D208,_EmpData,'Step 1-Employee Info'!$G$88,FALSE),0)</f>
        <v>0</v>
      </c>
      <c r="AT208" s="116">
        <f>IF($D208&lt;&gt;0,HLOOKUP($D208,_EmpData,'Step 1-Employee Info'!$G$89,FALSE),0)</f>
        <v>0</v>
      </c>
      <c r="AV208" s="116">
        <f>IF($D208&lt;&gt;0,HLOOKUP($D208,_EmpData,'Step 1-Employee Info'!$G$90,FALSE),0)</f>
        <v>0</v>
      </c>
    </row>
    <row r="209" spans="1:48" s="78" customFormat="1" ht="15.6" hidden="1" x14ac:dyDescent="0.3">
      <c r="A209" s="131"/>
      <c r="B209" s="131"/>
      <c r="C209" s="108">
        <v>37</v>
      </c>
      <c r="D209" s="382" t="str">
        <f>'Step 1-Employee Info'!AS$22</f>
        <v>Employee 37</v>
      </c>
      <c r="K209" s="135"/>
      <c r="L209" s="136"/>
      <c r="M209" s="136"/>
      <c r="N209" s="136"/>
      <c r="O209" s="136"/>
      <c r="P209" s="136"/>
      <c r="Q209" s="136"/>
      <c r="R209" s="136"/>
      <c r="S209" s="136"/>
      <c r="T209" s="136"/>
      <c r="U209" s="136"/>
      <c r="AB209" s="111">
        <f>IF($D209&lt;&gt;0,HLOOKUP($D209,_EmpData,'Step 1-Employee Info'!$G$91,FALSE)+HLOOKUP($D209,_EmpData,'Step 1-Employee Info'!$G$102,FALSE),0)</f>
        <v>0</v>
      </c>
      <c r="AD209" s="116">
        <f>IF($D209&lt;&gt;0,HLOOKUP($D209,_EmpData,'Step 1-Employee Info'!$G$81,FALSE),0)</f>
        <v>0</v>
      </c>
      <c r="AF209" s="116">
        <f>IF($D209&lt;&gt;0,HLOOKUP($D209,_EmpData,'Step 1-Employee Info'!$G$82,FALSE),0)</f>
        <v>0</v>
      </c>
      <c r="AH209" s="116">
        <f>IF($D209&lt;&gt;0,HLOOKUP($D209,_EmpData,'Step 1-Employee Info'!$G$83,FALSE),0)</f>
        <v>0</v>
      </c>
      <c r="AJ209" s="116">
        <f>IF($D209&lt;&gt;0,HLOOKUP($D209,_EmpData,'Step 1-Employee Info'!$G$84,FALSE),0)</f>
        <v>0</v>
      </c>
      <c r="AL209" s="116">
        <f>IF($D209&lt;&gt;0,HLOOKUP($D209,_EmpData,'Step 1-Employee Info'!$G$85,FALSE),0)</f>
        <v>0</v>
      </c>
      <c r="AN209" s="116">
        <f>IF($D209&lt;&gt;0,HLOOKUP($D209,_EmpData,'Step 1-Employee Info'!$G$86,FALSE),0)</f>
        <v>0</v>
      </c>
      <c r="AP209" s="116">
        <f>IF($D209&lt;&gt;0,HLOOKUP($D209,_EmpData,'Step 1-Employee Info'!$G$87,FALSE),0)</f>
        <v>0</v>
      </c>
      <c r="AR209" s="116">
        <f>IF($D209&lt;&gt;0,HLOOKUP($D209,_EmpData,'Step 1-Employee Info'!$G$88,FALSE),0)</f>
        <v>0</v>
      </c>
      <c r="AT209" s="116">
        <f>IF($D209&lt;&gt;0,HLOOKUP($D209,_EmpData,'Step 1-Employee Info'!$G$89,FALSE),0)</f>
        <v>0</v>
      </c>
      <c r="AV209" s="116">
        <f>IF($D209&lt;&gt;0,HLOOKUP($D209,_EmpData,'Step 1-Employee Info'!$G$90,FALSE),0)</f>
        <v>0</v>
      </c>
    </row>
    <row r="210" spans="1:48" s="78" customFormat="1" ht="15.6" hidden="1" x14ac:dyDescent="0.3">
      <c r="A210" s="131"/>
      <c r="B210" s="131"/>
      <c r="C210" s="108">
        <v>38</v>
      </c>
      <c r="D210" s="382" t="str">
        <f>'Step 1-Employee Info'!AT$22</f>
        <v>Employee 38</v>
      </c>
      <c r="E210" s="383"/>
      <c r="F210" s="383"/>
      <c r="G210" s="384"/>
      <c r="H210" s="385"/>
      <c r="I210" s="386"/>
      <c r="J210" s="386"/>
      <c r="K210" s="135"/>
      <c r="L210" s="136"/>
      <c r="M210" s="136"/>
      <c r="N210" s="136"/>
      <c r="O210" s="136"/>
      <c r="P210" s="136"/>
      <c r="Q210" s="136"/>
      <c r="R210" s="136"/>
      <c r="S210" s="136"/>
      <c r="T210" s="136"/>
      <c r="U210" s="136"/>
      <c r="AB210" s="111">
        <f>IF($D210&lt;&gt;0,HLOOKUP($D210,_EmpData,'Step 1-Employee Info'!$G$91,FALSE)+HLOOKUP($D210,_EmpData,'Step 1-Employee Info'!$G$102,FALSE),0)</f>
        <v>0</v>
      </c>
      <c r="AD210" s="116">
        <f>IF($D210&lt;&gt;0,HLOOKUP($D210,_EmpData,'Step 1-Employee Info'!$G$81,FALSE),0)</f>
        <v>0</v>
      </c>
      <c r="AF210" s="116">
        <f>IF($D210&lt;&gt;0,HLOOKUP($D210,_EmpData,'Step 1-Employee Info'!$G$82,FALSE),0)</f>
        <v>0</v>
      </c>
      <c r="AH210" s="116">
        <f>IF($D210&lt;&gt;0,HLOOKUP($D210,_EmpData,'Step 1-Employee Info'!$G$83,FALSE),0)</f>
        <v>0</v>
      </c>
      <c r="AJ210" s="116">
        <f>IF($D210&lt;&gt;0,HLOOKUP($D210,_EmpData,'Step 1-Employee Info'!$G$84,FALSE),0)</f>
        <v>0</v>
      </c>
      <c r="AL210" s="116">
        <f>IF($D210&lt;&gt;0,HLOOKUP($D210,_EmpData,'Step 1-Employee Info'!$G$85,FALSE),0)</f>
        <v>0</v>
      </c>
      <c r="AN210" s="116">
        <f>IF($D210&lt;&gt;0,HLOOKUP($D210,_EmpData,'Step 1-Employee Info'!$G$86,FALSE),0)</f>
        <v>0</v>
      </c>
      <c r="AP210" s="116">
        <f>IF($D210&lt;&gt;0,HLOOKUP($D210,_EmpData,'Step 1-Employee Info'!$G$87,FALSE),0)</f>
        <v>0</v>
      </c>
      <c r="AR210" s="116">
        <f>IF($D210&lt;&gt;0,HLOOKUP($D210,_EmpData,'Step 1-Employee Info'!$G$88,FALSE),0)</f>
        <v>0</v>
      </c>
      <c r="AT210" s="116">
        <f>IF($D210&lt;&gt;0,HLOOKUP($D210,_EmpData,'Step 1-Employee Info'!$G$89,FALSE),0)</f>
        <v>0</v>
      </c>
      <c r="AV210" s="116">
        <f>IF($D210&lt;&gt;0,HLOOKUP($D210,_EmpData,'Step 1-Employee Info'!$G$90,FALSE),0)</f>
        <v>0</v>
      </c>
    </row>
    <row r="211" spans="1:48" s="78" customFormat="1" ht="15.6" hidden="1" x14ac:dyDescent="0.3">
      <c r="A211" s="131"/>
      <c r="B211" s="131"/>
      <c r="C211" s="108">
        <v>39</v>
      </c>
      <c r="D211" s="382" t="str">
        <f>'Step 1-Employee Info'!AU$22</f>
        <v>Employee 39</v>
      </c>
      <c r="E211" s="383"/>
      <c r="F211" s="383"/>
      <c r="G211" s="384"/>
      <c r="H211" s="385"/>
      <c r="I211" s="386"/>
      <c r="J211" s="386"/>
      <c r="K211" s="135"/>
      <c r="L211" s="136"/>
      <c r="M211" s="136"/>
      <c r="N211" s="136"/>
      <c r="O211" s="136"/>
      <c r="P211" s="136"/>
      <c r="Q211" s="136"/>
      <c r="R211" s="136"/>
      <c r="S211" s="136"/>
      <c r="T211" s="136"/>
      <c r="U211" s="136"/>
      <c r="AB211" s="111">
        <f>IF($D211&lt;&gt;0,HLOOKUP($D211,_EmpData,'Step 1-Employee Info'!$G$91,FALSE)+HLOOKUP($D211,_EmpData,'Step 1-Employee Info'!$G$102,FALSE),0)</f>
        <v>0</v>
      </c>
      <c r="AD211" s="116">
        <f>IF($D211&lt;&gt;0,HLOOKUP($D211,_EmpData,'Step 1-Employee Info'!$G$81,FALSE),0)</f>
        <v>0</v>
      </c>
      <c r="AF211" s="116">
        <f>IF($D211&lt;&gt;0,HLOOKUP($D211,_EmpData,'Step 1-Employee Info'!$G$82,FALSE),0)</f>
        <v>0</v>
      </c>
      <c r="AH211" s="116">
        <f>IF($D211&lt;&gt;0,HLOOKUP($D211,_EmpData,'Step 1-Employee Info'!$G$83,FALSE),0)</f>
        <v>0</v>
      </c>
      <c r="AJ211" s="116">
        <f>IF($D211&lt;&gt;0,HLOOKUP($D211,_EmpData,'Step 1-Employee Info'!$G$84,FALSE),0)</f>
        <v>0</v>
      </c>
      <c r="AL211" s="116">
        <f>IF($D211&lt;&gt;0,HLOOKUP($D211,_EmpData,'Step 1-Employee Info'!$G$85,FALSE),0)</f>
        <v>0</v>
      </c>
      <c r="AN211" s="116">
        <f>IF($D211&lt;&gt;0,HLOOKUP($D211,_EmpData,'Step 1-Employee Info'!$G$86,FALSE),0)</f>
        <v>0</v>
      </c>
      <c r="AP211" s="116">
        <f>IF($D211&lt;&gt;0,HLOOKUP($D211,_EmpData,'Step 1-Employee Info'!$G$87,FALSE),0)</f>
        <v>0</v>
      </c>
      <c r="AR211" s="116">
        <f>IF($D211&lt;&gt;0,HLOOKUP($D211,_EmpData,'Step 1-Employee Info'!$G$88,FALSE),0)</f>
        <v>0</v>
      </c>
      <c r="AT211" s="116">
        <f>IF($D211&lt;&gt;0,HLOOKUP($D211,_EmpData,'Step 1-Employee Info'!$G$89,FALSE),0)</f>
        <v>0</v>
      </c>
      <c r="AV211" s="116">
        <f>IF($D211&lt;&gt;0,HLOOKUP($D211,_EmpData,'Step 1-Employee Info'!$G$90,FALSE),0)</f>
        <v>0</v>
      </c>
    </row>
    <row r="212" spans="1:48" s="78" customFormat="1" ht="15.6" hidden="1" x14ac:dyDescent="0.3">
      <c r="A212" s="131"/>
      <c r="B212" s="131"/>
      <c r="C212" s="108">
        <v>40</v>
      </c>
      <c r="D212" s="382" t="str">
        <f>'Step 1-Employee Info'!AV$22</f>
        <v>Employee 40</v>
      </c>
      <c r="E212" s="383"/>
      <c r="F212" s="383"/>
      <c r="G212" s="384"/>
      <c r="H212" s="385"/>
      <c r="I212" s="386"/>
      <c r="J212" s="386"/>
      <c r="K212" s="135"/>
      <c r="L212" s="136"/>
      <c r="M212" s="136"/>
      <c r="N212" s="136"/>
      <c r="O212" s="136"/>
      <c r="P212" s="136"/>
      <c r="Q212" s="136"/>
      <c r="R212" s="136"/>
      <c r="S212" s="136"/>
      <c r="T212" s="136"/>
      <c r="U212" s="136"/>
      <c r="AB212" s="111">
        <f>IF($D212&lt;&gt;0,HLOOKUP($D212,_EmpData,'Step 1-Employee Info'!$G$91,FALSE)+HLOOKUP($D212,_EmpData,'Step 1-Employee Info'!$G$102,FALSE),0)</f>
        <v>0</v>
      </c>
      <c r="AD212" s="116">
        <f>IF($D212&lt;&gt;0,HLOOKUP($D212,_EmpData,'Step 1-Employee Info'!$G$81,FALSE),0)</f>
        <v>0</v>
      </c>
      <c r="AF212" s="116">
        <f>IF($D212&lt;&gt;0,HLOOKUP($D212,_EmpData,'Step 1-Employee Info'!$G$82,FALSE),0)</f>
        <v>0</v>
      </c>
      <c r="AH212" s="116">
        <f>IF($D212&lt;&gt;0,HLOOKUP($D212,_EmpData,'Step 1-Employee Info'!$G$83,FALSE),0)</f>
        <v>0</v>
      </c>
      <c r="AJ212" s="116">
        <f>IF($D212&lt;&gt;0,HLOOKUP($D212,_EmpData,'Step 1-Employee Info'!$G$84,FALSE),0)</f>
        <v>0</v>
      </c>
      <c r="AL212" s="116">
        <f>IF($D212&lt;&gt;0,HLOOKUP($D212,_EmpData,'Step 1-Employee Info'!$G$85,FALSE),0)</f>
        <v>0</v>
      </c>
      <c r="AN212" s="116">
        <f>IF($D212&lt;&gt;0,HLOOKUP($D212,_EmpData,'Step 1-Employee Info'!$G$86,FALSE),0)</f>
        <v>0</v>
      </c>
      <c r="AP212" s="116">
        <f>IF($D212&lt;&gt;0,HLOOKUP($D212,_EmpData,'Step 1-Employee Info'!$G$87,FALSE),0)</f>
        <v>0</v>
      </c>
      <c r="AR212" s="116">
        <f>IF($D212&lt;&gt;0,HLOOKUP($D212,_EmpData,'Step 1-Employee Info'!$G$88,FALSE),0)</f>
        <v>0</v>
      </c>
      <c r="AT212" s="116">
        <f>IF($D212&lt;&gt;0,HLOOKUP($D212,_EmpData,'Step 1-Employee Info'!$G$89,FALSE),0)</f>
        <v>0</v>
      </c>
      <c r="AV212" s="116">
        <f>IF($D212&lt;&gt;0,HLOOKUP($D212,_EmpData,'Step 1-Employee Info'!$G$90,FALSE),0)</f>
        <v>0</v>
      </c>
    </row>
    <row r="213" spans="1:48" s="78" customFormat="1" ht="15.6" hidden="1" x14ac:dyDescent="0.3">
      <c r="A213" s="131"/>
      <c r="B213" s="131"/>
      <c r="C213" s="108">
        <v>41</v>
      </c>
      <c r="D213" s="382" t="str">
        <f>'Step 1-Employee Info'!AW$22</f>
        <v>Employee 41</v>
      </c>
      <c r="H213" s="385"/>
      <c r="I213" s="386"/>
      <c r="J213" s="386"/>
      <c r="K213" s="135"/>
      <c r="L213" s="136"/>
      <c r="M213" s="136"/>
      <c r="N213" s="136"/>
      <c r="O213" s="136"/>
      <c r="P213" s="136"/>
      <c r="Q213" s="136"/>
      <c r="R213" s="136"/>
      <c r="S213" s="136"/>
      <c r="T213" s="136"/>
      <c r="U213" s="136"/>
      <c r="AB213" s="111">
        <f>IF($D213&lt;&gt;0,HLOOKUP($D213,_EmpData,'Step 1-Employee Info'!$G$91,FALSE)+HLOOKUP($D213,_EmpData,'Step 1-Employee Info'!$G$102,FALSE),0)</f>
        <v>0</v>
      </c>
      <c r="AD213" s="116">
        <f>IF($D213&lt;&gt;0,HLOOKUP($D213,_EmpData,'Step 1-Employee Info'!$G$81,FALSE),0)</f>
        <v>0</v>
      </c>
      <c r="AF213" s="116">
        <f>IF($D213&lt;&gt;0,HLOOKUP($D213,_EmpData,'Step 1-Employee Info'!$G$82,FALSE),0)</f>
        <v>0</v>
      </c>
      <c r="AH213" s="116">
        <f>IF($D213&lt;&gt;0,HLOOKUP($D213,_EmpData,'Step 1-Employee Info'!$G$83,FALSE),0)</f>
        <v>0</v>
      </c>
      <c r="AJ213" s="116">
        <f>IF($D213&lt;&gt;0,HLOOKUP($D213,_EmpData,'Step 1-Employee Info'!$G$84,FALSE),0)</f>
        <v>0</v>
      </c>
      <c r="AL213" s="116">
        <f>IF($D213&lt;&gt;0,HLOOKUP($D213,_EmpData,'Step 1-Employee Info'!$G$85,FALSE),0)</f>
        <v>0</v>
      </c>
      <c r="AN213" s="116">
        <f>IF($D213&lt;&gt;0,HLOOKUP($D213,_EmpData,'Step 1-Employee Info'!$G$86,FALSE),0)</f>
        <v>0</v>
      </c>
      <c r="AP213" s="116">
        <f>IF($D213&lt;&gt;0,HLOOKUP($D213,_EmpData,'Step 1-Employee Info'!$G$87,FALSE),0)</f>
        <v>0</v>
      </c>
      <c r="AR213" s="116">
        <f>IF($D213&lt;&gt;0,HLOOKUP($D213,_EmpData,'Step 1-Employee Info'!$G$88,FALSE),0)</f>
        <v>0</v>
      </c>
      <c r="AT213" s="116">
        <f>IF($D213&lt;&gt;0,HLOOKUP($D213,_EmpData,'Step 1-Employee Info'!$G$89,FALSE),0)</f>
        <v>0</v>
      </c>
      <c r="AV213" s="116">
        <f>IF($D213&lt;&gt;0,HLOOKUP($D213,_EmpData,'Step 1-Employee Info'!$G$90,FALSE),0)</f>
        <v>0</v>
      </c>
    </row>
    <row r="214" spans="1:48" s="78" customFormat="1" ht="15.6" hidden="1" x14ac:dyDescent="0.3">
      <c r="A214" s="131"/>
      <c r="B214" s="131"/>
      <c r="C214" s="108">
        <v>42</v>
      </c>
      <c r="D214" s="382" t="str">
        <f>'Step 1-Employee Info'!AX$22</f>
        <v>Employee 42</v>
      </c>
      <c r="E214" s="383"/>
      <c r="F214" s="383"/>
      <c r="G214" s="384"/>
      <c r="H214" s="385"/>
      <c r="I214" s="386"/>
      <c r="J214" s="386"/>
      <c r="K214" s="135"/>
      <c r="L214" s="136"/>
      <c r="M214" s="136"/>
      <c r="N214" s="136"/>
      <c r="O214" s="136"/>
      <c r="P214" s="136"/>
      <c r="Q214" s="136"/>
      <c r="R214" s="136"/>
      <c r="S214" s="136"/>
      <c r="T214" s="136"/>
      <c r="U214" s="136"/>
      <c r="AB214" s="111">
        <f>IF($D214&lt;&gt;0,HLOOKUP($D214,_EmpData,'Step 1-Employee Info'!$G$91,FALSE)+HLOOKUP($D214,_EmpData,'Step 1-Employee Info'!$G$102,FALSE),0)</f>
        <v>0</v>
      </c>
      <c r="AD214" s="116">
        <f>IF($D214&lt;&gt;0,HLOOKUP($D214,_EmpData,'Step 1-Employee Info'!$G$81,FALSE),0)</f>
        <v>0</v>
      </c>
      <c r="AF214" s="116">
        <f>IF($D214&lt;&gt;0,HLOOKUP($D214,_EmpData,'Step 1-Employee Info'!$G$82,FALSE),0)</f>
        <v>0</v>
      </c>
      <c r="AH214" s="116">
        <f>IF($D214&lt;&gt;0,HLOOKUP($D214,_EmpData,'Step 1-Employee Info'!$G$83,FALSE),0)</f>
        <v>0</v>
      </c>
      <c r="AJ214" s="116">
        <f>IF($D214&lt;&gt;0,HLOOKUP($D214,_EmpData,'Step 1-Employee Info'!$G$84,FALSE),0)</f>
        <v>0</v>
      </c>
      <c r="AL214" s="116">
        <f>IF($D214&lt;&gt;0,HLOOKUP($D214,_EmpData,'Step 1-Employee Info'!$G$85,FALSE),0)</f>
        <v>0</v>
      </c>
      <c r="AN214" s="116">
        <f>IF($D214&lt;&gt;0,HLOOKUP($D214,_EmpData,'Step 1-Employee Info'!$G$86,FALSE),0)</f>
        <v>0</v>
      </c>
      <c r="AP214" s="116">
        <f>IF($D214&lt;&gt;0,HLOOKUP($D214,_EmpData,'Step 1-Employee Info'!$G$87,FALSE),0)</f>
        <v>0</v>
      </c>
      <c r="AR214" s="116">
        <f>IF($D214&lt;&gt;0,HLOOKUP($D214,_EmpData,'Step 1-Employee Info'!$G$88,FALSE),0)</f>
        <v>0</v>
      </c>
      <c r="AT214" s="116">
        <f>IF($D214&lt;&gt;0,HLOOKUP($D214,_EmpData,'Step 1-Employee Info'!$G$89,FALSE),0)</f>
        <v>0</v>
      </c>
      <c r="AV214" s="116">
        <f>IF($D214&lt;&gt;0,HLOOKUP($D214,_EmpData,'Step 1-Employee Info'!$G$90,FALSE),0)</f>
        <v>0</v>
      </c>
    </row>
    <row r="215" spans="1:48" s="78" customFormat="1" ht="15.6" hidden="1" x14ac:dyDescent="0.3">
      <c r="A215" s="131"/>
      <c r="B215" s="131"/>
      <c r="C215" s="108">
        <v>43</v>
      </c>
      <c r="D215" s="382" t="str">
        <f>'Step 1-Employee Info'!AY$22</f>
        <v>Employee 43</v>
      </c>
      <c r="E215" s="383"/>
      <c r="F215" s="383"/>
      <c r="G215" s="384"/>
      <c r="H215" s="385"/>
      <c r="I215" s="386"/>
      <c r="J215" s="386"/>
      <c r="K215" s="135"/>
      <c r="L215" s="136"/>
      <c r="M215" s="136"/>
      <c r="N215" s="136"/>
      <c r="O215" s="136"/>
      <c r="P215" s="136"/>
      <c r="Q215" s="136"/>
      <c r="R215" s="136"/>
      <c r="S215" s="136"/>
      <c r="T215" s="136"/>
      <c r="U215" s="136"/>
      <c r="AB215" s="111">
        <f>IF($D215&lt;&gt;0,HLOOKUP($D215,_EmpData,'Step 1-Employee Info'!$G$91,FALSE)+HLOOKUP($D215,_EmpData,'Step 1-Employee Info'!$G$102,FALSE),0)</f>
        <v>0</v>
      </c>
      <c r="AD215" s="116">
        <f>IF($D215&lt;&gt;0,HLOOKUP($D215,_EmpData,'Step 1-Employee Info'!$G$81,FALSE),0)</f>
        <v>0</v>
      </c>
      <c r="AF215" s="116">
        <f>IF($D215&lt;&gt;0,HLOOKUP($D215,_EmpData,'Step 1-Employee Info'!$G$82,FALSE),0)</f>
        <v>0</v>
      </c>
      <c r="AH215" s="116">
        <f>IF($D215&lt;&gt;0,HLOOKUP($D215,_EmpData,'Step 1-Employee Info'!$G$83,FALSE),0)</f>
        <v>0</v>
      </c>
      <c r="AJ215" s="116">
        <f>IF($D215&lt;&gt;0,HLOOKUP($D215,_EmpData,'Step 1-Employee Info'!$G$84,FALSE),0)</f>
        <v>0</v>
      </c>
      <c r="AL215" s="116">
        <f>IF($D215&lt;&gt;0,HLOOKUP($D215,_EmpData,'Step 1-Employee Info'!$G$85,FALSE),0)</f>
        <v>0</v>
      </c>
      <c r="AN215" s="116">
        <f>IF($D215&lt;&gt;0,HLOOKUP($D215,_EmpData,'Step 1-Employee Info'!$G$86,FALSE),0)</f>
        <v>0</v>
      </c>
      <c r="AP215" s="116">
        <f>IF($D215&lt;&gt;0,HLOOKUP($D215,_EmpData,'Step 1-Employee Info'!$G$87,FALSE),0)</f>
        <v>0</v>
      </c>
      <c r="AR215" s="116">
        <f>IF($D215&lt;&gt;0,HLOOKUP($D215,_EmpData,'Step 1-Employee Info'!$G$88,FALSE),0)</f>
        <v>0</v>
      </c>
      <c r="AT215" s="116">
        <f>IF($D215&lt;&gt;0,HLOOKUP($D215,_EmpData,'Step 1-Employee Info'!$G$89,FALSE),0)</f>
        <v>0</v>
      </c>
      <c r="AV215" s="116">
        <f>IF($D215&lt;&gt;0,HLOOKUP($D215,_EmpData,'Step 1-Employee Info'!$G$90,FALSE),0)</f>
        <v>0</v>
      </c>
    </row>
    <row r="216" spans="1:48" s="78" customFormat="1" ht="15.6" hidden="1" x14ac:dyDescent="0.3">
      <c r="A216" s="131"/>
      <c r="B216" s="131"/>
      <c r="C216" s="108">
        <v>44</v>
      </c>
      <c r="D216" s="382" t="str">
        <f>'Step 1-Employee Info'!AZ$22</f>
        <v>Employee 44</v>
      </c>
      <c r="K216" s="135"/>
      <c r="L216" s="136"/>
      <c r="M216" s="136"/>
      <c r="N216" s="136"/>
      <c r="O216" s="136"/>
      <c r="P216" s="136"/>
      <c r="Q216" s="136"/>
      <c r="R216" s="136"/>
      <c r="S216" s="136"/>
      <c r="T216" s="136"/>
      <c r="U216" s="136"/>
      <c r="AB216" s="111">
        <f>IF($D216&lt;&gt;0,HLOOKUP($D216,_EmpData,'Step 1-Employee Info'!$G$91,FALSE)+HLOOKUP($D216,_EmpData,'Step 1-Employee Info'!$G$102,FALSE),0)</f>
        <v>0</v>
      </c>
      <c r="AD216" s="116">
        <f>IF($D216&lt;&gt;0,HLOOKUP($D216,_EmpData,'Step 1-Employee Info'!$G$81,FALSE),0)</f>
        <v>0</v>
      </c>
      <c r="AF216" s="116">
        <f>IF($D216&lt;&gt;0,HLOOKUP($D216,_EmpData,'Step 1-Employee Info'!$G$82,FALSE),0)</f>
        <v>0</v>
      </c>
      <c r="AH216" s="116">
        <f>IF($D216&lt;&gt;0,HLOOKUP($D216,_EmpData,'Step 1-Employee Info'!$G$83,FALSE),0)</f>
        <v>0</v>
      </c>
      <c r="AJ216" s="116">
        <f>IF($D216&lt;&gt;0,HLOOKUP($D216,_EmpData,'Step 1-Employee Info'!$G$84,FALSE),0)</f>
        <v>0</v>
      </c>
      <c r="AL216" s="116">
        <f>IF($D216&lt;&gt;0,HLOOKUP($D216,_EmpData,'Step 1-Employee Info'!$G$85,FALSE),0)</f>
        <v>0</v>
      </c>
      <c r="AN216" s="116">
        <f>IF($D216&lt;&gt;0,HLOOKUP($D216,_EmpData,'Step 1-Employee Info'!$G$86,FALSE),0)</f>
        <v>0</v>
      </c>
      <c r="AP216" s="116">
        <f>IF($D216&lt;&gt;0,HLOOKUP($D216,_EmpData,'Step 1-Employee Info'!$G$87,FALSE),0)</f>
        <v>0</v>
      </c>
      <c r="AR216" s="116">
        <f>IF($D216&lt;&gt;0,HLOOKUP($D216,_EmpData,'Step 1-Employee Info'!$G$88,FALSE),0)</f>
        <v>0</v>
      </c>
      <c r="AT216" s="116">
        <f>IF($D216&lt;&gt;0,HLOOKUP($D216,_EmpData,'Step 1-Employee Info'!$G$89,FALSE),0)</f>
        <v>0</v>
      </c>
      <c r="AV216" s="116">
        <f>IF($D216&lt;&gt;0,HLOOKUP($D216,_EmpData,'Step 1-Employee Info'!$G$90,FALSE),0)</f>
        <v>0</v>
      </c>
    </row>
    <row r="217" spans="1:48" s="78" customFormat="1" ht="15.6" hidden="1" x14ac:dyDescent="0.3">
      <c r="A217" s="131"/>
      <c r="B217" s="131"/>
      <c r="C217" s="108">
        <v>45</v>
      </c>
      <c r="D217" s="382" t="str">
        <f>'Step 1-Employee Info'!BA$22</f>
        <v>Employee 45</v>
      </c>
      <c r="E217" s="383"/>
      <c r="F217" s="383"/>
      <c r="G217" s="384"/>
      <c r="H217" s="385"/>
      <c r="I217" s="386"/>
      <c r="J217" s="386"/>
      <c r="K217" s="135"/>
      <c r="L217" s="136"/>
      <c r="M217" s="136"/>
      <c r="N217" s="136"/>
      <c r="O217" s="136"/>
      <c r="P217" s="136"/>
      <c r="Q217" s="136"/>
      <c r="R217" s="136"/>
      <c r="S217" s="136"/>
      <c r="T217" s="136"/>
      <c r="U217" s="136"/>
      <c r="AB217" s="111">
        <f>IF($D217&lt;&gt;0,HLOOKUP($D217,_EmpData,'Step 1-Employee Info'!$G$91,FALSE)+HLOOKUP($D217,_EmpData,'Step 1-Employee Info'!$G$102,FALSE),0)</f>
        <v>0</v>
      </c>
      <c r="AD217" s="116">
        <f>IF($D217&lt;&gt;0,HLOOKUP($D217,_EmpData,'Step 1-Employee Info'!$G$81,FALSE),0)</f>
        <v>0</v>
      </c>
      <c r="AF217" s="116">
        <f>IF($D217&lt;&gt;0,HLOOKUP($D217,_EmpData,'Step 1-Employee Info'!$G$82,FALSE),0)</f>
        <v>0</v>
      </c>
      <c r="AH217" s="116">
        <f>IF($D217&lt;&gt;0,HLOOKUP($D217,_EmpData,'Step 1-Employee Info'!$G$83,FALSE),0)</f>
        <v>0</v>
      </c>
      <c r="AJ217" s="116">
        <f>IF($D217&lt;&gt;0,HLOOKUP($D217,_EmpData,'Step 1-Employee Info'!$G$84,FALSE),0)</f>
        <v>0</v>
      </c>
      <c r="AL217" s="116">
        <f>IF($D217&lt;&gt;0,HLOOKUP($D217,_EmpData,'Step 1-Employee Info'!$G$85,FALSE),0)</f>
        <v>0</v>
      </c>
      <c r="AN217" s="116">
        <f>IF($D217&lt;&gt;0,HLOOKUP($D217,_EmpData,'Step 1-Employee Info'!$G$86,FALSE),0)</f>
        <v>0</v>
      </c>
      <c r="AP217" s="116">
        <f>IF($D217&lt;&gt;0,HLOOKUP($D217,_EmpData,'Step 1-Employee Info'!$G$87,FALSE),0)</f>
        <v>0</v>
      </c>
      <c r="AR217" s="116">
        <f>IF($D217&lt;&gt;0,HLOOKUP($D217,_EmpData,'Step 1-Employee Info'!$G$88,FALSE),0)</f>
        <v>0</v>
      </c>
      <c r="AT217" s="116">
        <f>IF($D217&lt;&gt;0,HLOOKUP($D217,_EmpData,'Step 1-Employee Info'!$G$89,FALSE),0)</f>
        <v>0</v>
      </c>
      <c r="AV217" s="116">
        <f>IF($D217&lt;&gt;0,HLOOKUP($D217,_EmpData,'Step 1-Employee Info'!$G$90,FALSE),0)</f>
        <v>0</v>
      </c>
    </row>
    <row r="218" spans="1:48" s="78" customFormat="1" ht="15.6" hidden="1" x14ac:dyDescent="0.3">
      <c r="A218" s="131"/>
      <c r="B218" s="131"/>
      <c r="C218" s="108">
        <v>46</v>
      </c>
      <c r="D218" s="382" t="str">
        <f>'Step 1-Employee Info'!BB$22</f>
        <v>Employee 46</v>
      </c>
      <c r="E218" s="383"/>
      <c r="F218" s="383"/>
      <c r="G218" s="384"/>
      <c r="H218" s="385"/>
      <c r="I218" s="386"/>
      <c r="J218" s="386"/>
      <c r="K218" s="135"/>
      <c r="L218" s="136"/>
      <c r="M218" s="136"/>
      <c r="N218" s="136"/>
      <c r="O218" s="136"/>
      <c r="P218" s="136"/>
      <c r="Q218" s="136"/>
      <c r="R218" s="136"/>
      <c r="S218" s="136"/>
      <c r="T218" s="136"/>
      <c r="U218" s="136"/>
      <c r="AB218" s="111">
        <f>IF($D218&lt;&gt;0,HLOOKUP($D218,_EmpData,'Step 1-Employee Info'!$G$91,FALSE)+HLOOKUP($D218,_EmpData,'Step 1-Employee Info'!$G$102,FALSE),0)</f>
        <v>0</v>
      </c>
      <c r="AD218" s="116">
        <f>IF($D218&lt;&gt;0,HLOOKUP($D218,_EmpData,'Step 1-Employee Info'!$G$81,FALSE),0)</f>
        <v>0</v>
      </c>
      <c r="AF218" s="116">
        <f>IF($D218&lt;&gt;0,HLOOKUP($D218,_EmpData,'Step 1-Employee Info'!$G$82,FALSE),0)</f>
        <v>0</v>
      </c>
      <c r="AH218" s="116">
        <f>IF($D218&lt;&gt;0,HLOOKUP($D218,_EmpData,'Step 1-Employee Info'!$G$83,FALSE),0)</f>
        <v>0</v>
      </c>
      <c r="AJ218" s="116">
        <f>IF($D218&lt;&gt;0,HLOOKUP($D218,_EmpData,'Step 1-Employee Info'!$G$84,FALSE),0)</f>
        <v>0</v>
      </c>
      <c r="AL218" s="116">
        <f>IF($D218&lt;&gt;0,HLOOKUP($D218,_EmpData,'Step 1-Employee Info'!$G$85,FALSE),0)</f>
        <v>0</v>
      </c>
      <c r="AN218" s="116">
        <f>IF($D218&lt;&gt;0,HLOOKUP($D218,_EmpData,'Step 1-Employee Info'!$G$86,FALSE),0)</f>
        <v>0</v>
      </c>
      <c r="AP218" s="116">
        <f>IF($D218&lt;&gt;0,HLOOKUP($D218,_EmpData,'Step 1-Employee Info'!$G$87,FALSE),0)</f>
        <v>0</v>
      </c>
      <c r="AR218" s="116">
        <f>IF($D218&lt;&gt;0,HLOOKUP($D218,_EmpData,'Step 1-Employee Info'!$G$88,FALSE),0)</f>
        <v>0</v>
      </c>
      <c r="AT218" s="116">
        <f>IF($D218&lt;&gt;0,HLOOKUP($D218,_EmpData,'Step 1-Employee Info'!$G$89,FALSE),0)</f>
        <v>0</v>
      </c>
      <c r="AV218" s="116">
        <f>IF($D218&lt;&gt;0,HLOOKUP($D218,_EmpData,'Step 1-Employee Info'!$G$90,FALSE),0)</f>
        <v>0</v>
      </c>
    </row>
    <row r="219" spans="1:48" s="78" customFormat="1" ht="15.6" hidden="1" x14ac:dyDescent="0.3">
      <c r="A219" s="131"/>
      <c r="B219" s="131"/>
      <c r="C219" s="108">
        <v>47</v>
      </c>
      <c r="D219" s="382" t="str">
        <f>'Step 1-Employee Info'!BC$22</f>
        <v>Employee 47</v>
      </c>
      <c r="E219" s="383"/>
      <c r="F219" s="383"/>
      <c r="G219" s="384"/>
      <c r="H219" s="385"/>
      <c r="I219" s="386"/>
      <c r="J219" s="386"/>
      <c r="K219" s="135"/>
      <c r="L219" s="136"/>
      <c r="M219" s="136"/>
      <c r="N219" s="136"/>
      <c r="O219" s="136"/>
      <c r="P219" s="136"/>
      <c r="Q219" s="136"/>
      <c r="R219" s="136"/>
      <c r="S219" s="136"/>
      <c r="T219" s="136"/>
      <c r="U219" s="136"/>
      <c r="AB219" s="111">
        <f>IF($D219&lt;&gt;0,HLOOKUP($D219,_EmpData,'Step 1-Employee Info'!$G$91,FALSE)+HLOOKUP($D219,_EmpData,'Step 1-Employee Info'!$G$102,FALSE),0)</f>
        <v>0</v>
      </c>
      <c r="AD219" s="116">
        <f>IF($D219&lt;&gt;0,HLOOKUP($D219,_EmpData,'Step 1-Employee Info'!$G$81,FALSE),0)</f>
        <v>0</v>
      </c>
      <c r="AF219" s="116">
        <f>IF($D219&lt;&gt;0,HLOOKUP($D219,_EmpData,'Step 1-Employee Info'!$G$82,FALSE),0)</f>
        <v>0</v>
      </c>
      <c r="AH219" s="116">
        <f>IF($D219&lt;&gt;0,HLOOKUP($D219,_EmpData,'Step 1-Employee Info'!$G$83,FALSE),0)</f>
        <v>0</v>
      </c>
      <c r="AJ219" s="116">
        <f>IF($D219&lt;&gt;0,HLOOKUP($D219,_EmpData,'Step 1-Employee Info'!$G$84,FALSE),0)</f>
        <v>0</v>
      </c>
      <c r="AL219" s="116">
        <f>IF($D219&lt;&gt;0,HLOOKUP($D219,_EmpData,'Step 1-Employee Info'!$G$85,FALSE),0)</f>
        <v>0</v>
      </c>
      <c r="AN219" s="116">
        <f>IF($D219&lt;&gt;0,HLOOKUP($D219,_EmpData,'Step 1-Employee Info'!$G$86,FALSE),0)</f>
        <v>0</v>
      </c>
      <c r="AP219" s="116">
        <f>IF($D219&lt;&gt;0,HLOOKUP($D219,_EmpData,'Step 1-Employee Info'!$G$87,FALSE),0)</f>
        <v>0</v>
      </c>
      <c r="AR219" s="116">
        <f>IF($D219&lt;&gt;0,HLOOKUP($D219,_EmpData,'Step 1-Employee Info'!$G$88,FALSE),0)</f>
        <v>0</v>
      </c>
      <c r="AT219" s="116">
        <f>IF($D219&lt;&gt;0,HLOOKUP($D219,_EmpData,'Step 1-Employee Info'!$G$89,FALSE),0)</f>
        <v>0</v>
      </c>
      <c r="AV219" s="116">
        <f>IF($D219&lt;&gt;0,HLOOKUP($D219,_EmpData,'Step 1-Employee Info'!$G$90,FALSE),0)</f>
        <v>0</v>
      </c>
    </row>
    <row r="220" spans="1:48" s="78" customFormat="1" ht="15.6" hidden="1" x14ac:dyDescent="0.3">
      <c r="A220" s="131"/>
      <c r="B220" s="131"/>
      <c r="C220" s="108">
        <v>48</v>
      </c>
      <c r="D220" s="382" t="str">
        <f>'Step 1-Employee Info'!BD$22</f>
        <v>Employee 48</v>
      </c>
      <c r="G220" s="384"/>
      <c r="H220" s="385"/>
      <c r="I220" s="386"/>
      <c r="J220" s="386"/>
      <c r="K220" s="135"/>
      <c r="L220" s="136"/>
      <c r="M220" s="136"/>
      <c r="N220" s="136"/>
      <c r="O220" s="136"/>
      <c r="P220" s="136"/>
      <c r="Q220" s="136"/>
      <c r="R220" s="136"/>
      <c r="S220" s="136"/>
      <c r="T220" s="136"/>
      <c r="U220" s="136"/>
      <c r="AB220" s="111">
        <f>IF($D220&lt;&gt;0,HLOOKUP($D220,_EmpData,'Step 1-Employee Info'!$G$91,FALSE)+HLOOKUP($D220,_EmpData,'Step 1-Employee Info'!$G$102,FALSE),0)</f>
        <v>0</v>
      </c>
      <c r="AD220" s="116">
        <f>IF($D220&lt;&gt;0,HLOOKUP($D220,_EmpData,'Step 1-Employee Info'!$G$81,FALSE),0)</f>
        <v>0</v>
      </c>
      <c r="AF220" s="116">
        <f>IF($D220&lt;&gt;0,HLOOKUP($D220,_EmpData,'Step 1-Employee Info'!$G$82,FALSE),0)</f>
        <v>0</v>
      </c>
      <c r="AH220" s="116">
        <f>IF($D220&lt;&gt;0,HLOOKUP($D220,_EmpData,'Step 1-Employee Info'!$G$83,FALSE),0)</f>
        <v>0</v>
      </c>
      <c r="AJ220" s="116">
        <f>IF($D220&lt;&gt;0,HLOOKUP($D220,_EmpData,'Step 1-Employee Info'!$G$84,FALSE),0)</f>
        <v>0</v>
      </c>
      <c r="AL220" s="116">
        <f>IF($D220&lt;&gt;0,HLOOKUP($D220,_EmpData,'Step 1-Employee Info'!$G$85,FALSE),0)</f>
        <v>0</v>
      </c>
      <c r="AN220" s="116">
        <f>IF($D220&lt;&gt;0,HLOOKUP($D220,_EmpData,'Step 1-Employee Info'!$G$86,FALSE),0)</f>
        <v>0</v>
      </c>
      <c r="AP220" s="116">
        <f>IF($D220&lt;&gt;0,HLOOKUP($D220,_EmpData,'Step 1-Employee Info'!$G$87,FALSE),0)</f>
        <v>0</v>
      </c>
      <c r="AR220" s="116">
        <f>IF($D220&lt;&gt;0,HLOOKUP($D220,_EmpData,'Step 1-Employee Info'!$G$88,FALSE),0)</f>
        <v>0</v>
      </c>
      <c r="AT220" s="116">
        <f>IF($D220&lt;&gt;0,HLOOKUP($D220,_EmpData,'Step 1-Employee Info'!$G$89,FALSE),0)</f>
        <v>0</v>
      </c>
      <c r="AV220" s="116">
        <f>IF($D220&lt;&gt;0,HLOOKUP($D220,_EmpData,'Step 1-Employee Info'!$G$90,FALSE),0)</f>
        <v>0</v>
      </c>
    </row>
    <row r="221" spans="1:48" s="78" customFormat="1" ht="15.6" hidden="1" x14ac:dyDescent="0.3">
      <c r="A221" s="131"/>
      <c r="B221" s="131"/>
      <c r="C221" s="108">
        <v>49</v>
      </c>
      <c r="D221" s="382" t="str">
        <f>'Step 1-Employee Info'!BE$22</f>
        <v>Employee 49</v>
      </c>
      <c r="E221" s="383"/>
      <c r="F221" s="383"/>
      <c r="G221" s="384"/>
      <c r="H221" s="385"/>
      <c r="I221" s="386"/>
      <c r="J221" s="386"/>
      <c r="K221" s="135"/>
      <c r="L221" s="136"/>
      <c r="M221" s="136"/>
      <c r="N221" s="136"/>
      <c r="O221" s="136"/>
      <c r="P221" s="136"/>
      <c r="Q221" s="136"/>
      <c r="R221" s="136"/>
      <c r="S221" s="136"/>
      <c r="T221" s="136"/>
      <c r="U221" s="136"/>
      <c r="AB221" s="111">
        <f>IF($D221&lt;&gt;0,HLOOKUP($D221,_EmpData,'Step 1-Employee Info'!$G$91,FALSE)+HLOOKUP($D221,_EmpData,'Step 1-Employee Info'!$G$102,FALSE),0)</f>
        <v>0</v>
      </c>
      <c r="AD221" s="116">
        <f>IF($D221&lt;&gt;0,HLOOKUP($D221,_EmpData,'Step 1-Employee Info'!$G$81,FALSE),0)</f>
        <v>0</v>
      </c>
      <c r="AF221" s="116">
        <f>IF($D221&lt;&gt;0,HLOOKUP($D221,_EmpData,'Step 1-Employee Info'!$G$82,FALSE),0)</f>
        <v>0</v>
      </c>
      <c r="AH221" s="116">
        <f>IF($D221&lt;&gt;0,HLOOKUP($D221,_EmpData,'Step 1-Employee Info'!$G$83,FALSE),0)</f>
        <v>0</v>
      </c>
      <c r="AJ221" s="116">
        <f>IF($D221&lt;&gt;0,HLOOKUP($D221,_EmpData,'Step 1-Employee Info'!$G$84,FALSE),0)</f>
        <v>0</v>
      </c>
      <c r="AL221" s="116">
        <f>IF($D221&lt;&gt;0,HLOOKUP($D221,_EmpData,'Step 1-Employee Info'!$G$85,FALSE),0)</f>
        <v>0</v>
      </c>
      <c r="AN221" s="116">
        <f>IF($D221&lt;&gt;0,HLOOKUP($D221,_EmpData,'Step 1-Employee Info'!$G$86,FALSE),0)</f>
        <v>0</v>
      </c>
      <c r="AP221" s="116">
        <f>IF($D221&lt;&gt;0,HLOOKUP($D221,_EmpData,'Step 1-Employee Info'!$G$87,FALSE),0)</f>
        <v>0</v>
      </c>
      <c r="AR221" s="116">
        <f>IF($D221&lt;&gt;0,HLOOKUP($D221,_EmpData,'Step 1-Employee Info'!$G$88,FALSE),0)</f>
        <v>0</v>
      </c>
      <c r="AT221" s="116">
        <f>IF($D221&lt;&gt;0,HLOOKUP($D221,_EmpData,'Step 1-Employee Info'!$G$89,FALSE),0)</f>
        <v>0</v>
      </c>
      <c r="AV221" s="116">
        <f>IF($D221&lt;&gt;0,HLOOKUP($D221,_EmpData,'Step 1-Employee Info'!$G$90,FALSE),0)</f>
        <v>0</v>
      </c>
    </row>
    <row r="222" spans="1:48" s="78" customFormat="1" ht="15.6" hidden="1" x14ac:dyDescent="0.3">
      <c r="A222" s="131"/>
      <c r="B222" s="131"/>
      <c r="C222" s="108">
        <v>50</v>
      </c>
      <c r="D222" s="382" t="str">
        <f>'Step 1-Employee Info'!BF$22</f>
        <v>Employee 50</v>
      </c>
      <c r="E222" s="383"/>
      <c r="F222" s="383"/>
      <c r="G222" s="384"/>
      <c r="H222" s="385"/>
      <c r="I222" s="386"/>
      <c r="J222" s="386"/>
      <c r="K222" s="135"/>
      <c r="L222" s="136"/>
      <c r="M222" s="136"/>
      <c r="N222" s="136"/>
      <c r="O222" s="136"/>
      <c r="P222" s="136"/>
      <c r="Q222" s="136"/>
      <c r="R222" s="136"/>
      <c r="S222" s="136"/>
      <c r="T222" s="136"/>
      <c r="U222" s="136"/>
      <c r="AB222" s="111">
        <f>IF($D222&lt;&gt;0,HLOOKUP($D222,_EmpData,'Step 1-Employee Info'!$G$91,FALSE)+HLOOKUP($D222,_EmpData,'Step 1-Employee Info'!$G$102,FALSE),0)</f>
        <v>0</v>
      </c>
      <c r="AD222" s="116">
        <f>IF($D222&lt;&gt;0,HLOOKUP($D222,_EmpData,'Step 1-Employee Info'!$G$81,FALSE),0)</f>
        <v>0</v>
      </c>
      <c r="AF222" s="116">
        <f>IF($D222&lt;&gt;0,HLOOKUP($D222,_EmpData,'Step 1-Employee Info'!$G$82,FALSE),0)</f>
        <v>0</v>
      </c>
      <c r="AH222" s="116">
        <f>IF($D222&lt;&gt;0,HLOOKUP($D222,_EmpData,'Step 1-Employee Info'!$G$83,FALSE),0)</f>
        <v>0</v>
      </c>
      <c r="AJ222" s="116">
        <f>IF($D222&lt;&gt;0,HLOOKUP($D222,_EmpData,'Step 1-Employee Info'!$G$84,FALSE),0)</f>
        <v>0</v>
      </c>
      <c r="AL222" s="116">
        <f>IF($D222&lt;&gt;0,HLOOKUP($D222,_EmpData,'Step 1-Employee Info'!$G$85,FALSE),0)</f>
        <v>0</v>
      </c>
      <c r="AN222" s="116">
        <f>IF($D222&lt;&gt;0,HLOOKUP($D222,_EmpData,'Step 1-Employee Info'!$G$86,FALSE),0)</f>
        <v>0</v>
      </c>
      <c r="AP222" s="116">
        <f>IF($D222&lt;&gt;0,HLOOKUP($D222,_EmpData,'Step 1-Employee Info'!$G$87,FALSE),0)</f>
        <v>0</v>
      </c>
      <c r="AR222" s="116">
        <f>IF($D222&lt;&gt;0,HLOOKUP($D222,_EmpData,'Step 1-Employee Info'!$G$88,FALSE),0)</f>
        <v>0</v>
      </c>
      <c r="AT222" s="116">
        <f>IF($D222&lt;&gt;0,HLOOKUP($D222,_EmpData,'Step 1-Employee Info'!$G$89,FALSE),0)</f>
        <v>0</v>
      </c>
      <c r="AV222" s="116">
        <f>IF($D222&lt;&gt;0,HLOOKUP($D222,_EmpData,'Step 1-Employee Info'!$G$90,FALSE),0)</f>
        <v>0</v>
      </c>
    </row>
    <row r="223" spans="1:48" s="78" customFormat="1" ht="15.6" hidden="1" x14ac:dyDescent="0.3">
      <c r="A223" s="131"/>
      <c r="B223" s="131"/>
      <c r="C223" s="686" t="s">
        <v>329</v>
      </c>
      <c r="D223" s="687"/>
      <c r="E223" s="687"/>
      <c r="F223" s="687"/>
      <c r="G223" s="687"/>
      <c r="H223" s="687"/>
      <c r="I223" s="687"/>
      <c r="J223" s="687"/>
      <c r="K223" s="687"/>
      <c r="L223" s="99"/>
      <c r="M223" s="99"/>
      <c r="N223" s="99"/>
      <c r="O223" s="99"/>
      <c r="P223" s="100"/>
      <c r="Q223" s="99"/>
      <c r="R223" s="99"/>
      <c r="S223" s="99"/>
      <c r="T223" s="99"/>
      <c r="U223" s="99"/>
      <c r="AB223" s="134">
        <f>SUM(AB173:AB222)</f>
        <v>0</v>
      </c>
      <c r="AD223" s="134">
        <f>SUM(AD173:AD222)</f>
        <v>0</v>
      </c>
      <c r="AF223" s="134">
        <f>SUM(AF173:AF222)</f>
        <v>0</v>
      </c>
      <c r="AH223" s="134">
        <f>SUM(AH173:AH222)</f>
        <v>0</v>
      </c>
      <c r="AJ223" s="134">
        <f>SUM(AJ173:AJ222)</f>
        <v>0</v>
      </c>
      <c r="AL223" s="134">
        <f>SUM(AL173:AL222)</f>
        <v>0</v>
      </c>
      <c r="AN223" s="134">
        <f>SUM(AN173:AN222)</f>
        <v>0</v>
      </c>
      <c r="AP223" s="134">
        <f>SUM(AP173:AP222)</f>
        <v>0</v>
      </c>
      <c r="AR223" s="134">
        <f>SUM(AR173:AR222)</f>
        <v>0</v>
      </c>
      <c r="AT223" s="134">
        <f>SUM(AT173:AT222)</f>
        <v>0</v>
      </c>
      <c r="AV223" s="134">
        <f>SUM(AV173:AV222)</f>
        <v>0</v>
      </c>
    </row>
    <row r="224" spans="1:48" ht="15.6" hidden="1" x14ac:dyDescent="0.3">
      <c r="C224" s="949" t="s">
        <v>309</v>
      </c>
      <c r="D224" s="950"/>
      <c r="E224" s="950"/>
      <c r="F224" s="950"/>
      <c r="G224" s="950"/>
      <c r="H224" s="950"/>
      <c r="I224" s="950"/>
      <c r="J224" s="950"/>
      <c r="K224" s="950"/>
      <c r="S224" s="79"/>
      <c r="AR224" s="117"/>
    </row>
    <row r="225" spans="3:42" ht="62.25" hidden="1" customHeight="1" x14ac:dyDescent="0.25">
      <c r="C225" s="952" t="s">
        <v>365</v>
      </c>
      <c r="D225" s="953"/>
      <c r="E225" s="953"/>
      <c r="F225" s="953"/>
      <c r="G225" s="953"/>
      <c r="H225" s="953"/>
      <c r="I225" s="953"/>
      <c r="J225" s="953"/>
      <c r="K225" s="953"/>
      <c r="L225" s="76"/>
      <c r="N225" s="77"/>
      <c r="R225" s="76"/>
      <c r="AD225" s="110"/>
      <c r="AH225" s="115"/>
      <c r="AP225" s="110"/>
    </row>
    <row r="226" spans="3:42" hidden="1" x14ac:dyDescent="0.25">
      <c r="C226" s="689"/>
      <c r="D226" s="689"/>
      <c r="E226" s="689"/>
      <c r="F226" s="689"/>
      <c r="G226" s="689"/>
      <c r="H226" s="689"/>
      <c r="I226" s="689"/>
      <c r="J226" s="689"/>
      <c r="K226" s="689"/>
    </row>
    <row r="227" spans="3:42" hidden="1" x14ac:dyDescent="0.25">
      <c r="C227" s="689"/>
      <c r="D227" s="689"/>
      <c r="E227" s="689"/>
      <c r="F227" s="689"/>
      <c r="G227" s="689"/>
      <c r="H227" s="689"/>
      <c r="I227" s="689"/>
      <c r="J227" s="689"/>
      <c r="K227" s="689"/>
    </row>
    <row r="228" spans="3:42" hidden="1" x14ac:dyDescent="0.25">
      <c r="C228" s="689"/>
      <c r="D228" s="689"/>
      <c r="E228" s="689"/>
      <c r="F228" s="689"/>
      <c r="G228" s="689"/>
      <c r="H228" s="689"/>
      <c r="I228" s="689"/>
      <c r="J228" s="689"/>
      <c r="K228" s="689"/>
    </row>
    <row r="229" spans="3:42" hidden="1" x14ac:dyDescent="0.25"/>
    <row r="230" spans="3:42" ht="15.6" thickTop="1" x14ac:dyDescent="0.25">
      <c r="C230" s="13"/>
    </row>
  </sheetData>
  <sheetProtection password="EAAB" sheet="1" selectLockedCells="1"/>
  <mergeCells count="274">
    <mergeCell ref="D4:H4"/>
    <mergeCell ref="C170:G170"/>
    <mergeCell ref="D3:I3"/>
    <mergeCell ref="C6:I7"/>
    <mergeCell ref="V8:X8"/>
    <mergeCell ref="V10:X10"/>
    <mergeCell ref="V11:X11"/>
    <mergeCell ref="T7:T8"/>
    <mergeCell ref="U7:U8"/>
    <mergeCell ref="K7:K8"/>
    <mergeCell ref="K4:U4"/>
    <mergeCell ref="V112:X112"/>
    <mergeCell ref="V90:X90"/>
    <mergeCell ref="V20:X20"/>
    <mergeCell ref="V38:X38"/>
    <mergeCell ref="V40:X40"/>
    <mergeCell ref="V50:X50"/>
    <mergeCell ref="V63:X63"/>
    <mergeCell ref="V27:X27"/>
    <mergeCell ref="V28:X28"/>
    <mergeCell ref="C149:E149"/>
    <mergeCell ref="C150:E150"/>
    <mergeCell ref="V21:X21"/>
    <mergeCell ref="V15:X15"/>
    <mergeCell ref="V17:X17"/>
    <mergeCell ref="V16:X16"/>
    <mergeCell ref="V19:X19"/>
    <mergeCell ref="V135:X135"/>
    <mergeCell ref="V25:X25"/>
    <mergeCell ref="C146:E146"/>
    <mergeCell ref="C147:E147"/>
    <mergeCell ref="V23:X23"/>
    <mergeCell ref="V9:X9"/>
    <mergeCell ref="V24:X24"/>
    <mergeCell ref="C148:E148"/>
    <mergeCell ref="C143:E143"/>
    <mergeCell ref="C144:E144"/>
    <mergeCell ref="C145:E145"/>
    <mergeCell ref="V14:X14"/>
    <mergeCell ref="V18:X18"/>
    <mergeCell ref="V12:X12"/>
    <mergeCell ref="V13:X13"/>
    <mergeCell ref="C88:E88"/>
    <mergeCell ref="C117:E117"/>
    <mergeCell ref="C118:E118"/>
    <mergeCell ref="C59:E59"/>
    <mergeCell ref="C60:E60"/>
    <mergeCell ref="C61:E61"/>
    <mergeCell ref="C83:E83"/>
    <mergeCell ref="C78:E78"/>
    <mergeCell ref="C107:E107"/>
    <mergeCell ref="C113:E113"/>
    <mergeCell ref="C114:E114"/>
    <mergeCell ref="C115:E115"/>
    <mergeCell ref="C121:E121"/>
    <mergeCell ref="C140:E140"/>
    <mergeCell ref="V26:X26"/>
    <mergeCell ref="V29:X29"/>
    <mergeCell ref="V30:X30"/>
    <mergeCell ref="C84:E84"/>
    <mergeCell ref="C85:E85"/>
    <mergeCell ref="C86:E86"/>
    <mergeCell ref="C87:E87"/>
    <mergeCell ref="C47:E47"/>
    <mergeCell ref="C48:E48"/>
    <mergeCell ref="C139:E139"/>
    <mergeCell ref="C131:E131"/>
    <mergeCell ref="C132:E132"/>
    <mergeCell ref="C133:E133"/>
    <mergeCell ref="C123:E123"/>
    <mergeCell ref="C124:E124"/>
    <mergeCell ref="C125:E125"/>
    <mergeCell ref="C126:E126"/>
    <mergeCell ref="C127:E127"/>
    <mergeCell ref="C128:E128"/>
    <mergeCell ref="C129:E129"/>
    <mergeCell ref="C130:E130"/>
    <mergeCell ref="C136:E136"/>
    <mergeCell ref="C137:E137"/>
    <mergeCell ref="C138:E138"/>
    <mergeCell ref="V31:X31"/>
    <mergeCell ref="V32:X32"/>
    <mergeCell ref="V33:X33"/>
    <mergeCell ref="V34:X34"/>
    <mergeCell ref="V35:X35"/>
    <mergeCell ref="V36:X36"/>
    <mergeCell ref="V37:X37"/>
    <mergeCell ref="V41:X41"/>
    <mergeCell ref="C81:E81"/>
    <mergeCell ref="C71:E71"/>
    <mergeCell ref="C72:E72"/>
    <mergeCell ref="C73:E73"/>
    <mergeCell ref="C74:E74"/>
    <mergeCell ref="C76:E76"/>
    <mergeCell ref="C75:E75"/>
    <mergeCell ref="C46:E46"/>
    <mergeCell ref="C77:E77"/>
    <mergeCell ref="C79:E79"/>
    <mergeCell ref="C64:E64"/>
    <mergeCell ref="C65:E65"/>
    <mergeCell ref="C66:E66"/>
    <mergeCell ref="C67:E67"/>
    <mergeCell ref="V43:X43"/>
    <mergeCell ref="V44:X44"/>
    <mergeCell ref="V47:X47"/>
    <mergeCell ref="V48:X48"/>
    <mergeCell ref="V51:X51"/>
    <mergeCell ref="V52:X52"/>
    <mergeCell ref="V45:X45"/>
    <mergeCell ref="V46:X46"/>
    <mergeCell ref="V42:X42"/>
    <mergeCell ref="V67:X67"/>
    <mergeCell ref="V68:X68"/>
    <mergeCell ref="V69:X69"/>
    <mergeCell ref="V79:X79"/>
    <mergeCell ref="V72:X72"/>
    <mergeCell ref="V73:X73"/>
    <mergeCell ref="V65:X65"/>
    <mergeCell ref="V66:X66"/>
    <mergeCell ref="V53:X53"/>
    <mergeCell ref="V54:X54"/>
    <mergeCell ref="V55:X55"/>
    <mergeCell ref="V56:X56"/>
    <mergeCell ref="V59:X59"/>
    <mergeCell ref="V60:X60"/>
    <mergeCell ref="V57:X57"/>
    <mergeCell ref="V58:X58"/>
    <mergeCell ref="V61:X61"/>
    <mergeCell ref="V64:X64"/>
    <mergeCell ref="V93:X93"/>
    <mergeCell ref="V94:X94"/>
    <mergeCell ref="V74:X74"/>
    <mergeCell ref="V75:X75"/>
    <mergeCell ref="V87:X87"/>
    <mergeCell ref="V88:X88"/>
    <mergeCell ref="V78:X78"/>
    <mergeCell ref="V81:X81"/>
    <mergeCell ref="V82:X82"/>
    <mergeCell ref="V76:X76"/>
    <mergeCell ref="V91:X91"/>
    <mergeCell ref="V92:X92"/>
    <mergeCell ref="V70:X70"/>
    <mergeCell ref="V71:X71"/>
    <mergeCell ref="V77:X77"/>
    <mergeCell ref="V80:X80"/>
    <mergeCell ref="V83:X83"/>
    <mergeCell ref="V84:X84"/>
    <mergeCell ref="V85:X85"/>
    <mergeCell ref="V86:X86"/>
    <mergeCell ref="V95:X95"/>
    <mergeCell ref="V96:X96"/>
    <mergeCell ref="V116:X116"/>
    <mergeCell ref="V117:X117"/>
    <mergeCell ref="V105:X105"/>
    <mergeCell ref="V99:X99"/>
    <mergeCell ref="V100:X100"/>
    <mergeCell ref="V109:X109"/>
    <mergeCell ref="V97:X97"/>
    <mergeCell ref="V98:X98"/>
    <mergeCell ref="V148:X148"/>
    <mergeCell ref="V136:X136"/>
    <mergeCell ref="V133:X133"/>
    <mergeCell ref="V130:X130"/>
    <mergeCell ref="V144:X144"/>
    <mergeCell ref="V147:X147"/>
    <mergeCell ref="V146:X146"/>
    <mergeCell ref="V132:X132"/>
    <mergeCell ref="V140:X140"/>
    <mergeCell ref="V139:X139"/>
    <mergeCell ref="V150:X150"/>
    <mergeCell ref="V145:X145"/>
    <mergeCell ref="C35:E35"/>
    <mergeCell ref="C41:E41"/>
    <mergeCell ref="C42:E42"/>
    <mergeCell ref="C43:E43"/>
    <mergeCell ref="C44:E44"/>
    <mergeCell ref="C45:E45"/>
    <mergeCell ref="V103:X103"/>
    <mergeCell ref="C52:E52"/>
    <mergeCell ref="V142:X142"/>
    <mergeCell ref="C53:E53"/>
    <mergeCell ref="C54:E54"/>
    <mergeCell ref="C55:E55"/>
    <mergeCell ref="C56:E56"/>
    <mergeCell ref="C57:E57"/>
    <mergeCell ref="C58:E58"/>
    <mergeCell ref="V128:X128"/>
    <mergeCell ref="V129:X129"/>
    <mergeCell ref="V125:X125"/>
    <mergeCell ref="V138:X138"/>
    <mergeCell ref="V106:X106"/>
    <mergeCell ref="V107:X107"/>
    <mergeCell ref="V131:X131"/>
    <mergeCell ref="V149:X149"/>
    <mergeCell ref="V143:X143"/>
    <mergeCell ref="C28:E28"/>
    <mergeCell ref="C29:E29"/>
    <mergeCell ref="C30:E30"/>
    <mergeCell ref="C31:E31"/>
    <mergeCell ref="C32:E32"/>
    <mergeCell ref="C33:E33"/>
    <mergeCell ref="V104:X104"/>
    <mergeCell ref="V101:X101"/>
    <mergeCell ref="V114:X114"/>
    <mergeCell ref="V127:X127"/>
    <mergeCell ref="V126:X126"/>
    <mergeCell ref="V118:X118"/>
    <mergeCell ref="V115:X115"/>
    <mergeCell ref="V123:X123"/>
    <mergeCell ref="V108:X108"/>
    <mergeCell ref="V110:X110"/>
    <mergeCell ref="V113:X113"/>
    <mergeCell ref="V121:X121"/>
    <mergeCell ref="V122:X122"/>
    <mergeCell ref="V137:X137"/>
    <mergeCell ref="V120:X120"/>
    <mergeCell ref="V124:X124"/>
    <mergeCell ref="K6:U6"/>
    <mergeCell ref="L7:L8"/>
    <mergeCell ref="M7:M8"/>
    <mergeCell ref="N7:N8"/>
    <mergeCell ref="O7:O8"/>
    <mergeCell ref="P7:P8"/>
    <mergeCell ref="R7:R8"/>
    <mergeCell ref="C17:E17"/>
    <mergeCell ref="C18:E18"/>
    <mergeCell ref="C225:K225"/>
    <mergeCell ref="C10:E10"/>
    <mergeCell ref="C11:E11"/>
    <mergeCell ref="C12:E12"/>
    <mergeCell ref="C13:E13"/>
    <mergeCell ref="C27:E27"/>
    <mergeCell ref="C15:E15"/>
    <mergeCell ref="C20:E20"/>
    <mergeCell ref="C21:E21"/>
    <mergeCell ref="C34:E34"/>
    <mergeCell ref="C24:E24"/>
    <mergeCell ref="C25:E25"/>
    <mergeCell ref="C26:E26"/>
    <mergeCell ref="C51:E51"/>
    <mergeCell ref="C19:E19"/>
    <mergeCell ref="C36:E36"/>
    <mergeCell ref="C37:E37"/>
    <mergeCell ref="C38:E38"/>
    <mergeCell ref="C82:E82"/>
    <mergeCell ref="C106:E106"/>
    <mergeCell ref="C99:E99"/>
    <mergeCell ref="C100:E100"/>
    <mergeCell ref="C101:E101"/>
    <mergeCell ref="C91:E91"/>
    <mergeCell ref="C14:E14"/>
    <mergeCell ref="Q7:Q8"/>
    <mergeCell ref="C16:E16"/>
    <mergeCell ref="S7:S8"/>
    <mergeCell ref="C152:E152"/>
    <mergeCell ref="C224:K224"/>
    <mergeCell ref="C68:E68"/>
    <mergeCell ref="C70:E70"/>
    <mergeCell ref="C69:E69"/>
    <mergeCell ref="C80:E80"/>
    <mergeCell ref="C92:E92"/>
    <mergeCell ref="C93:E93"/>
    <mergeCell ref="C94:E94"/>
    <mergeCell ref="C95:E95"/>
    <mergeCell ref="C122:E122"/>
    <mergeCell ref="C108:E108"/>
    <mergeCell ref="C109:E109"/>
    <mergeCell ref="C110:E110"/>
    <mergeCell ref="C116:E116"/>
    <mergeCell ref="C96:E96"/>
    <mergeCell ref="C97:E97"/>
    <mergeCell ref="C98:E98"/>
    <mergeCell ref="C104:E104"/>
    <mergeCell ref="C105:E105"/>
  </mergeCells>
  <phoneticPr fontId="3" type="noConversion"/>
  <conditionalFormatting sqref="K10:K21 K24:K38 K41:K48 K51:K61 K64:K88 K91:K101 K104:K110 K113:K118 K121:K133 K136:K140 K143:K150">
    <cfRule type="expression" dxfId="50" priority="91" stopIfTrue="1">
      <formula>$L10+$M10+$N10+$O10+$P10+$Q10+$R10+$S10+$T10+$U10&gt;1</formula>
    </cfRule>
  </conditionalFormatting>
  <conditionalFormatting sqref="K10:K21">
    <cfRule type="expression" dxfId="49" priority="22" stopIfTrue="1">
      <formula>$K10&lt;1</formula>
    </cfRule>
  </conditionalFormatting>
  <conditionalFormatting sqref="K24:K38">
    <cfRule type="expression" dxfId="48" priority="20" stopIfTrue="1">
      <formula>$K24&lt;1</formula>
    </cfRule>
  </conditionalFormatting>
  <conditionalFormatting sqref="K41:K48">
    <cfRule type="expression" dxfId="47" priority="18" stopIfTrue="1">
      <formula>$K41&lt;1</formula>
    </cfRule>
  </conditionalFormatting>
  <conditionalFormatting sqref="K51:K61">
    <cfRule type="expression" dxfId="46" priority="16" stopIfTrue="1">
      <formula>$K51&lt;1</formula>
    </cfRule>
  </conditionalFormatting>
  <conditionalFormatting sqref="K64:K88">
    <cfRule type="expression" dxfId="45" priority="14" stopIfTrue="1">
      <formula>$K64&lt;1</formula>
    </cfRule>
  </conditionalFormatting>
  <conditionalFormatting sqref="K91:K101">
    <cfRule type="expression" dxfId="44" priority="12" stopIfTrue="1">
      <formula>$K91&lt;1</formula>
    </cfRule>
  </conditionalFormatting>
  <conditionalFormatting sqref="K104:K110">
    <cfRule type="expression" dxfId="43" priority="10" stopIfTrue="1">
      <formula>$K104&lt;1</formula>
    </cfRule>
  </conditionalFormatting>
  <conditionalFormatting sqref="K113:K118">
    <cfRule type="expression" dxfId="42" priority="8" stopIfTrue="1">
      <formula>$K113&lt;1</formula>
    </cfRule>
  </conditionalFormatting>
  <conditionalFormatting sqref="K121:K133">
    <cfRule type="expression" dxfId="41" priority="6" stopIfTrue="1">
      <formula>$K121&lt;1</formula>
    </cfRule>
  </conditionalFormatting>
  <conditionalFormatting sqref="K136:K140">
    <cfRule type="expression" dxfId="40" priority="4" stopIfTrue="1">
      <formula>$K136&lt;1</formula>
    </cfRule>
  </conditionalFormatting>
  <conditionalFormatting sqref="K143:K150">
    <cfRule type="expression" dxfId="39" priority="2" stopIfTrue="1">
      <formula>$K143&lt;1</formula>
    </cfRule>
  </conditionalFormatting>
  <conditionalFormatting sqref="K152">
    <cfRule type="expression" dxfId="38" priority="82" stopIfTrue="1">
      <formula>(ISERROR(AB154))</formula>
    </cfRule>
  </conditionalFormatting>
  <dataValidations count="2">
    <dataValidation type="decimal" allowBlank="1" showErrorMessage="1" errorTitle="Invalid Data" error="Enter only numbers without any symbols or percent signs.  You cannot enter more than 100% in a single department." promptTitle="Department Percentages" prompt="Enter in a percentage for each department.  The total for all departments cannot exceed 100%." sqref="AD10:AD21 AF10:AF21 AH10:AH21 AJ10:AJ21 AL10:AL21 AN10:AN21 AP10:AP21 AR10:AR21 AT10:AT21 L10:U21" xr:uid="{00000000-0002-0000-0200-000000000000}">
      <formula1>0</formula1>
      <formula2>1</formula2>
    </dataValidation>
    <dataValidation type="decimal" allowBlank="1" showErrorMessage="1" errorTitle="Invalid Data" error="Enter only numbers without any symbols or percent signs.  You cannot enter more than 100% in a single department." sqref="AD143:AD150 AD136:AD140 AD121:AD133 AD113:AD118 AD104:AD110 AD91:AD101 AD64:AD88 AD51:AD61 AD41:AD48 AD24:AD38 AF41:AF48 AF51:AF61 AF64:AF88 AF91:AF101 AF104:AF110 AF113:AF118 AF121:AF133 AF136:AF140 AF143:AF150 AF24:AF38 AH24:AH38 AH143:AH150 AH136:AH140 AH121:AH133 AH113:AH118 AH104:AH110 AH91:AH101 AH64:AH88 AH51:AH61 AH41:AH48 AJ41:AJ48 AJ51:AJ61 AJ64:AJ88 AJ91:AJ101 AJ104:AJ110 AJ113:AJ118 AJ121:AJ133 AJ136:AJ140 AJ143:AJ150 AJ24:AJ38 AL24:AL38 AL143:AL150 AL136:AL140 AL121:AL133 AL113:AL118 AL104:AL110 AL91:AL101 AL64:AL88 AL51:AL61 AL41:AL48 AN41:AN48 AN51:AN61 AN64:AN88 AN91:AN101 AN104:AN110 AN113:AN118 AN121:AN133 AN136:AN140 AN143:AN150 AN24:AN38 AP24:AP38 AP143:AP150 AP136:AP140 AP121:AP133 AP113:AP118 AP104:AP110 AP91:AP101 AP64:AP88 AP51:AP61 AP41:AP48 AR41:AR48 AR51:AR61 AR64:AR88 AR91:AR101 AR104:AR110 AR113:AR118 AR121:AR133 AR136:AR140 AR143:AR150 AR24:AR38 AT24:AT38 L24:U38 AT143:AT150 L143:U150 AT136:AT140 L136:U140 AT121:AT133 L121:U133 AT113:AT118 L113:U118 AT104:AT110 L104:U110 AT91:AT101 L91:U101 AT64:AT88 L64:U88 AT51:AT61 L51:U61 AT41:AT48 L41:U48" xr:uid="{00000000-0002-0000-0200-000001000000}">
      <formula1>0</formula1>
      <formula2>1</formula2>
    </dataValidation>
  </dataValidations>
  <hyperlinks>
    <hyperlink ref="C69" r:id="rId1" display="Contributions*" xr:uid="{00000000-0004-0000-0200-000000000000}"/>
  </hyperlinks>
  <printOptions horizontalCentered="1" verticalCentered="1"/>
  <pageMargins left="0" right="0" top="0.5" bottom="1" header="0.5" footer="0.5"/>
  <pageSetup scale="49" fitToWidth="2" fitToHeight="2" pageOrder="overThenDown" orientation="portrait" r:id="rId2"/>
  <headerFooter alignWithMargins="0">
    <oddFooter>&amp;L&amp;8&amp;A
&amp;C&amp;P&amp;R&amp;8PHCC Educational Foundation Overhead &amp; Profit Calculator
For informational purposes only, use at your own risk.  
© 2006-2011 PHCC Educational Foundation™.</oddFooter>
  </headerFooter>
  <rowBreaks count="1" manualBreakCount="1">
    <brk id="76" min="2" max="34" man="1"/>
  </rowBreaks>
  <colBreaks count="1" manualBreakCount="1">
    <brk id="9" min="1" max="218" man="1"/>
  </colBreaks>
  <ignoredErrors>
    <ignoredError sqref="G40 G50 G23 G89:I89 F62:I62 G49:I49 H39:I39 H22:I22 H102:I102 H111:I111 H119:I119 H134:I134 H141:I141 H151:I151" formula="1"/>
    <ignoredError sqref="G41:G46 G24 G25:G38 G47:G48 G51:G58" formula="1" unlockedFormula="1"/>
    <ignoredError sqref="D173:D222 G13:G21 G59:G61 G91:G101 G113:G118 G131:G133 G143:G150 G64:G88 G121:G129 G104:G110 G10:G12 V10:X21 V24:X38 V41:X48 V51:X61 V64:X88 V91:X101 V104:X110 V113:X118 V121:X133 V136:X140 V143:X150" unlockedFormula="1"/>
  </ignoredError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AB95"/>
  <sheetViews>
    <sheetView showGridLines="0" zoomScale="71" zoomScaleNormal="71" workbookViewId="0">
      <selection activeCell="J2" sqref="J2:K2"/>
    </sheetView>
  </sheetViews>
  <sheetFormatPr defaultColWidth="9.109375" defaultRowHeight="17.399999999999999" x14ac:dyDescent="0.3"/>
  <cols>
    <col min="1" max="1" width="2.6640625" style="14" customWidth="1"/>
    <col min="2" max="2" width="22.6640625" style="14" customWidth="1"/>
    <col min="3" max="3" width="15.6640625" style="14" customWidth="1"/>
    <col min="4" max="4" width="17" style="14" customWidth="1"/>
    <col min="5" max="5" width="21.33203125" style="14" customWidth="1"/>
    <col min="6" max="8" width="15.6640625" style="14" customWidth="1"/>
    <col min="9" max="9" width="16.33203125" style="14" customWidth="1"/>
    <col min="10" max="10" width="16.5546875" style="14" customWidth="1"/>
    <col min="11" max="12" width="15.6640625" style="14" customWidth="1"/>
    <col min="13" max="13" width="19.33203125" style="14" customWidth="1"/>
    <col min="14" max="15" width="15.6640625" style="14" customWidth="1"/>
    <col min="16" max="16" width="26" style="14" bestFit="1" customWidth="1"/>
    <col min="17" max="17" width="9.109375" style="14"/>
    <col min="18" max="19" width="19.6640625" style="14" bestFit="1" customWidth="1"/>
    <col min="20" max="20" width="19.6640625" style="14" customWidth="1"/>
    <col min="21" max="21" width="21" style="14" customWidth="1"/>
    <col min="22" max="54" width="22.33203125" style="14" customWidth="1"/>
    <col min="55" max="16384" width="9.109375" style="14"/>
  </cols>
  <sheetData>
    <row r="1" spans="2:24" ht="45" customHeight="1" x14ac:dyDescent="0.3">
      <c r="D1" s="176" t="s">
        <v>287</v>
      </c>
    </row>
    <row r="2" spans="2:24" ht="28.2" x14ac:dyDescent="0.35">
      <c r="D2" s="3" t="s">
        <v>607</v>
      </c>
      <c r="J2" s="833" t="s">
        <v>665</v>
      </c>
      <c r="K2" s="740"/>
    </row>
    <row r="3" spans="2:24" ht="28.2" thickBot="1" x14ac:dyDescent="0.35">
      <c r="E3" s="3"/>
      <c r="X3" s="685"/>
    </row>
    <row r="4" spans="2:24" ht="141" customHeight="1" thickBot="1" x14ac:dyDescent="0.35">
      <c r="B4" s="1003" t="s">
        <v>608</v>
      </c>
      <c r="C4" s="1004"/>
      <c r="D4" s="1004"/>
      <c r="E4" s="1004"/>
      <c r="F4" s="1005"/>
      <c r="G4" s="1005"/>
      <c r="H4" s="1005"/>
      <c r="I4" s="1005"/>
      <c r="J4" s="1005"/>
      <c r="K4" s="977"/>
      <c r="L4" s="977"/>
      <c r="M4" s="977"/>
      <c r="N4" s="977"/>
      <c r="O4" s="978"/>
    </row>
    <row r="5" spans="2:24" ht="18" thickBot="1" x14ac:dyDescent="0.35">
      <c r="B5" s="570"/>
      <c r="C5" s="570"/>
      <c r="D5" s="570"/>
      <c r="E5" s="570"/>
      <c r="F5" s="570"/>
      <c r="G5" s="570"/>
      <c r="H5" s="570"/>
      <c r="I5" s="570"/>
      <c r="J5" s="570"/>
      <c r="K5" s="479"/>
      <c r="L5" s="479"/>
      <c r="M5" s="479"/>
      <c r="N5" s="479"/>
      <c r="O5" s="479"/>
    </row>
    <row r="6" spans="2:24" ht="37.5" customHeight="1" thickTop="1" thickBot="1" x14ac:dyDescent="0.35">
      <c r="B6" s="242"/>
      <c r="C6" s="242"/>
      <c r="D6" s="242"/>
      <c r="E6" s="802" t="s">
        <v>609</v>
      </c>
      <c r="F6" s="1006" t="s">
        <v>610</v>
      </c>
      <c r="G6" s="1007"/>
      <c r="H6" s="1007"/>
      <c r="I6" s="1007"/>
      <c r="J6" s="1007"/>
      <c r="K6" s="1007"/>
      <c r="L6" s="1007"/>
      <c r="M6" s="1007"/>
      <c r="N6" s="1007"/>
      <c r="O6" s="1008"/>
    </row>
    <row r="7" spans="2:24" ht="45" customHeight="1" thickTop="1" x14ac:dyDescent="0.3">
      <c r="B7" s="1009" t="s">
        <v>577</v>
      </c>
      <c r="C7" s="1010"/>
      <c r="D7" s="1011"/>
      <c r="E7" s="724" t="s">
        <v>91</v>
      </c>
      <c r="F7" s="725" t="str">
        <f>'Step 1-Employee Info'!J10</f>
        <v>Department 1 Name</v>
      </c>
      <c r="G7" s="726" t="str">
        <f>'Step 1-Employee Info'!J11</f>
        <v>Department 2 Name</v>
      </c>
      <c r="H7" s="726" t="str">
        <f>'Step 1-Employee Info'!J12</f>
        <v>Department 3 Name</v>
      </c>
      <c r="I7" s="726" t="str">
        <f>'Step 1-Employee Info'!J13</f>
        <v>Department 4 Name</v>
      </c>
      <c r="J7" s="726" t="str">
        <f>'Step 1-Employee Info'!J14</f>
        <v>Department 5 Name</v>
      </c>
      <c r="K7" s="726" t="str">
        <f>'Step 1-Employee Info'!J15</f>
        <v>Department 6 Name</v>
      </c>
      <c r="L7" s="726" t="str">
        <f>'Step 1-Employee Info'!J16</f>
        <v>Department 7 Name</v>
      </c>
      <c r="M7" s="726" t="str">
        <f>'Step 1-Employee Info'!J17</f>
        <v>Department 8 Name</v>
      </c>
      <c r="N7" s="726" t="str">
        <f>'Step 1-Employee Info'!J18</f>
        <v>Department 9 Name</v>
      </c>
      <c r="O7" s="727" t="str">
        <f>'Step 1-Employee Info'!J19</f>
        <v>Department 10 Name</v>
      </c>
    </row>
    <row r="8" spans="2:24" ht="31.5" customHeight="1" x14ac:dyDescent="0.3">
      <c r="B8" s="1012" t="s">
        <v>584</v>
      </c>
      <c r="C8" s="1013"/>
      <c r="D8" s="1013"/>
      <c r="E8" s="276">
        <f>IF(ISERROR(SUM(_AllDirectFieldCost)/SUM(_AllBillHours)),0,SUM(_AllDirectFieldCost)/SUM(_AllBillHours))</f>
        <v>0</v>
      </c>
      <c r="F8" s="277">
        <f t="shared" ref="F8:O8" ca="1" si="0">IF(ISERROR(SUM(INDIRECT(R19,))/SUM(INDIRECT(R20,))),0,SUM(INDIRECT(R19,))/SUM(INDIRECT(R20,)))</f>
        <v>0</v>
      </c>
      <c r="G8" s="434">
        <f t="shared" ca="1" si="0"/>
        <v>0</v>
      </c>
      <c r="H8" s="434">
        <f t="shared" ca="1" si="0"/>
        <v>0</v>
      </c>
      <c r="I8" s="434">
        <f t="shared" ca="1" si="0"/>
        <v>0</v>
      </c>
      <c r="J8" s="434">
        <f t="shared" ca="1" si="0"/>
        <v>0</v>
      </c>
      <c r="K8" s="434">
        <f t="shared" ca="1" si="0"/>
        <v>0</v>
      </c>
      <c r="L8" s="434">
        <f t="shared" ca="1" si="0"/>
        <v>0</v>
      </c>
      <c r="M8" s="434">
        <f t="shared" ca="1" si="0"/>
        <v>0</v>
      </c>
      <c r="N8" s="434">
        <f t="shared" ca="1" si="0"/>
        <v>0</v>
      </c>
      <c r="O8" s="435">
        <f t="shared" ca="1" si="0"/>
        <v>0</v>
      </c>
    </row>
    <row r="9" spans="2:24" ht="31.5" customHeight="1" x14ac:dyDescent="0.3">
      <c r="B9" s="1012" t="s">
        <v>585</v>
      </c>
      <c r="C9" s="1013"/>
      <c r="D9" s="1013"/>
      <c r="E9" s="276">
        <f ca="1">IF(ISERROR(('Step 2-Overhead'!D168+'Step 2-Overhead'!E168)/SUM(_AllBillHours)),0,('Step 2-Overhead'!D168+'Step 2-Overhead'!E168)/SUM(_AllBillHours))</f>
        <v>0</v>
      </c>
      <c r="F9" s="277">
        <f ca="1">IF(ISERROR((VLOOKUP(F$7,_OverDept,2,FALSE)+VLOOKUP(F$7,_OverDept,3,FALSE))/(SUM(INDIRECT(R20,)))),0,(VLOOKUP(F$7,_OverDept,2,FALSE)+VLOOKUP(F$7,_OverDept,3,FALSE))/SUM(INDIRECT(R20,)))</f>
        <v>0</v>
      </c>
      <c r="G9" s="434">
        <f t="shared" ref="G9:O9" ca="1" si="1">IF(ISERROR((VLOOKUP(G$7,_OverDept,2,FALSE)+VLOOKUP(G$7,_OverDept,3,FALSE))/(SUM(INDIRECT(S20,)))),0,(VLOOKUP(G$7,_OverDept,2,FALSE)+VLOOKUP(G$7,_OverDept,3,FALSE))/SUM(INDIRECT(S20,)))</f>
        <v>0</v>
      </c>
      <c r="H9" s="434">
        <f t="shared" ca="1" si="1"/>
        <v>0</v>
      </c>
      <c r="I9" s="434">
        <f t="shared" ca="1" si="1"/>
        <v>0</v>
      </c>
      <c r="J9" s="434">
        <f t="shared" ca="1" si="1"/>
        <v>0</v>
      </c>
      <c r="K9" s="434">
        <f t="shared" ca="1" si="1"/>
        <v>0</v>
      </c>
      <c r="L9" s="434">
        <f t="shared" ca="1" si="1"/>
        <v>0</v>
      </c>
      <c r="M9" s="434">
        <f t="shared" ca="1" si="1"/>
        <v>0</v>
      </c>
      <c r="N9" s="436">
        <f t="shared" ca="1" si="1"/>
        <v>0</v>
      </c>
      <c r="O9" s="435">
        <f t="shared" ca="1" si="1"/>
        <v>0</v>
      </c>
    </row>
    <row r="10" spans="2:24" ht="31.5" customHeight="1" x14ac:dyDescent="0.3">
      <c r="B10" s="1012" t="s">
        <v>362</v>
      </c>
      <c r="C10" s="1013"/>
      <c r="D10" s="1044"/>
      <c r="E10" s="276">
        <f>IF(ISERROR('Step 2-Overhead'!F152/SUM(_AllBillHours)),0,'Step 2-Overhead'!F152/SUM(_AllBillHours))</f>
        <v>0</v>
      </c>
      <c r="F10" s="277">
        <f t="shared" ref="F10:O10" ca="1" si="2">IF(ISERROR((VLOOKUP(F$7,_OverDept,4,FALSE))/SUM(INDIRECT(R20,))),0,(VLOOKUP(F$7,_OverDept,4,FALSE))/SUM(INDIRECT(R20,)))</f>
        <v>0</v>
      </c>
      <c r="G10" s="434">
        <f t="shared" ca="1" si="2"/>
        <v>0</v>
      </c>
      <c r="H10" s="434">
        <f t="shared" ca="1" si="2"/>
        <v>0</v>
      </c>
      <c r="I10" s="434">
        <f t="shared" ca="1" si="2"/>
        <v>0</v>
      </c>
      <c r="J10" s="434">
        <f t="shared" ca="1" si="2"/>
        <v>0</v>
      </c>
      <c r="K10" s="434">
        <f t="shared" ca="1" si="2"/>
        <v>0</v>
      </c>
      <c r="L10" s="434">
        <f t="shared" ca="1" si="2"/>
        <v>0</v>
      </c>
      <c r="M10" s="434">
        <f t="shared" ca="1" si="2"/>
        <v>0</v>
      </c>
      <c r="N10" s="436">
        <f t="shared" ca="1" si="2"/>
        <v>0</v>
      </c>
      <c r="O10" s="435">
        <f t="shared" ca="1" si="2"/>
        <v>0</v>
      </c>
    </row>
    <row r="11" spans="2:24" ht="31.5" customHeight="1" x14ac:dyDescent="0.3">
      <c r="B11" s="1045" t="s">
        <v>88</v>
      </c>
      <c r="C11" s="1013"/>
      <c r="D11" s="1044"/>
      <c r="E11" s="605">
        <f ca="1">IF(ISERROR(SUM(E8:E10)),0,SUM(E8:E10))</f>
        <v>0</v>
      </c>
      <c r="F11" s="277">
        <f ca="1">IF(ISERROR(SUM(F8:F10)),0,SUM(F8:F10))</f>
        <v>0</v>
      </c>
      <c r="G11" s="434">
        <f t="shared" ref="G11:O11" ca="1" si="3">IF(ISERROR(SUM(G8:G10)),0,SUM(G8:G10))</f>
        <v>0</v>
      </c>
      <c r="H11" s="434">
        <f t="shared" ca="1" si="3"/>
        <v>0</v>
      </c>
      <c r="I11" s="434">
        <f t="shared" ca="1" si="3"/>
        <v>0</v>
      </c>
      <c r="J11" s="434">
        <f t="shared" ca="1" si="3"/>
        <v>0</v>
      </c>
      <c r="K11" s="434">
        <f t="shared" ca="1" si="3"/>
        <v>0</v>
      </c>
      <c r="L11" s="434">
        <f t="shared" ca="1" si="3"/>
        <v>0</v>
      </c>
      <c r="M11" s="434">
        <f t="shared" ca="1" si="3"/>
        <v>0</v>
      </c>
      <c r="N11" s="434">
        <f t="shared" ca="1" si="3"/>
        <v>0</v>
      </c>
      <c r="O11" s="435">
        <f t="shared" ca="1" si="3"/>
        <v>0</v>
      </c>
    </row>
    <row r="12" spans="2:24" ht="31.5" customHeight="1" x14ac:dyDescent="0.3">
      <c r="B12" s="1012" t="s">
        <v>89</v>
      </c>
      <c r="C12" s="1013"/>
      <c r="D12" s="1044"/>
      <c r="E12" s="256">
        <v>0.1</v>
      </c>
      <c r="F12" s="258">
        <v>0.1</v>
      </c>
      <c r="G12" s="246">
        <v>0.1</v>
      </c>
      <c r="H12" s="246">
        <v>0.1</v>
      </c>
      <c r="I12" s="246">
        <v>0.1</v>
      </c>
      <c r="J12" s="246">
        <v>0.1</v>
      </c>
      <c r="K12" s="246">
        <v>0.1</v>
      </c>
      <c r="L12" s="246">
        <v>0.1</v>
      </c>
      <c r="M12" s="246">
        <v>0.1</v>
      </c>
      <c r="N12" s="246">
        <v>0.1</v>
      </c>
      <c r="O12" s="249">
        <v>0.1</v>
      </c>
    </row>
    <row r="13" spans="2:24" ht="42" customHeight="1" thickBot="1" x14ac:dyDescent="0.35">
      <c r="B13" s="1014" t="s">
        <v>417</v>
      </c>
      <c r="C13" s="1015"/>
      <c r="D13" s="1016"/>
      <c r="E13" s="257">
        <f ca="1">IF(ISERROR((E12/(1-E12)*E11)+E11),0,(E12/(1-E12)*E11)+E11)</f>
        <v>0</v>
      </c>
      <c r="F13" s="259">
        <f ca="1">IF(ISERROR((F12/(1-F12)*F11)+F11),0,(F12/(1-F12)*F11)+F11)</f>
        <v>0</v>
      </c>
      <c r="G13" s="247">
        <f t="shared" ref="G13:O13" ca="1" si="4">IF(ISERROR((G12/(1-G12)*G11)+G11),0,(G12/(1-G12)*G11)+G11)</f>
        <v>0</v>
      </c>
      <c r="H13" s="247">
        <f t="shared" ca="1" si="4"/>
        <v>0</v>
      </c>
      <c r="I13" s="247">
        <f t="shared" ca="1" si="4"/>
        <v>0</v>
      </c>
      <c r="J13" s="247">
        <f t="shared" ca="1" si="4"/>
        <v>0</v>
      </c>
      <c r="K13" s="247">
        <f t="shared" ca="1" si="4"/>
        <v>0</v>
      </c>
      <c r="L13" s="247">
        <f t="shared" ca="1" si="4"/>
        <v>0</v>
      </c>
      <c r="M13" s="247">
        <f t="shared" ca="1" si="4"/>
        <v>0</v>
      </c>
      <c r="N13" s="247">
        <f t="shared" ca="1" si="4"/>
        <v>0</v>
      </c>
      <c r="O13" s="248">
        <f t="shared" ca="1" si="4"/>
        <v>0</v>
      </c>
    </row>
    <row r="14" spans="2:24" ht="32.25" customHeight="1" thickTop="1" thickBot="1" x14ac:dyDescent="0.35">
      <c r="B14" s="243"/>
      <c r="C14" s="243"/>
      <c r="D14" s="243"/>
      <c r="E14" s="244"/>
      <c r="F14" s="245"/>
      <c r="G14" s="245"/>
      <c r="H14" s="245"/>
      <c r="I14" s="245"/>
      <c r="J14" s="245"/>
      <c r="K14" s="245"/>
      <c r="L14" s="245"/>
      <c r="M14" s="245"/>
      <c r="N14" s="245"/>
      <c r="O14" s="245"/>
    </row>
    <row r="15" spans="2:24" ht="23.25" customHeight="1" x14ac:dyDescent="0.4">
      <c r="C15" s="1027" t="s">
        <v>430</v>
      </c>
      <c r="D15" s="1028"/>
      <c r="E15" s="1028"/>
      <c r="F15" s="1029"/>
      <c r="G15" s="245"/>
      <c r="H15" s="1030" t="s">
        <v>431</v>
      </c>
      <c r="I15" s="1031"/>
      <c r="J15" s="1031"/>
      <c r="K15" s="1031"/>
      <c r="L15" s="1031"/>
      <c r="M15" s="1032"/>
      <c r="N15" s="245"/>
      <c r="O15" s="245"/>
    </row>
    <row r="16" spans="2:24" ht="35.25" customHeight="1" thickBot="1" x14ac:dyDescent="0.35">
      <c r="C16" s="1033" t="s">
        <v>433</v>
      </c>
      <c r="D16" s="1034"/>
      <c r="E16" s="1034"/>
      <c r="F16" s="1035"/>
      <c r="G16" s="245"/>
      <c r="H16" s="1036" t="s">
        <v>432</v>
      </c>
      <c r="I16" s="1037"/>
      <c r="J16" s="1037"/>
      <c r="K16" s="1037"/>
      <c r="L16" s="1037"/>
      <c r="M16" s="1038"/>
      <c r="N16" s="245"/>
      <c r="O16" s="245"/>
    </row>
    <row r="17" spans="3:28" s="219" customFormat="1" ht="30" customHeight="1" thickBot="1" x14ac:dyDescent="0.45">
      <c r="C17" s="1046" t="s">
        <v>91</v>
      </c>
      <c r="D17" s="1047"/>
      <c r="E17" s="1047"/>
      <c r="F17" s="1048"/>
      <c r="G17" s="260"/>
      <c r="H17" s="1039" t="s">
        <v>91</v>
      </c>
      <c r="I17" s="1039"/>
      <c r="J17" s="1039"/>
      <c r="K17" s="1039" t="s">
        <v>91</v>
      </c>
      <c r="L17" s="1039"/>
      <c r="M17" s="1040"/>
    </row>
    <row r="18" spans="3:28" s="169" customFormat="1" ht="18" hidden="1" customHeight="1" x14ac:dyDescent="0.3">
      <c r="C18" s="265"/>
      <c r="D18" s="266"/>
      <c r="E18" s="266"/>
      <c r="F18" s="267"/>
      <c r="R18" s="425" t="str">
        <f>F7</f>
        <v>Department 1 Name</v>
      </c>
      <c r="S18" s="425" t="str">
        <f t="shared" ref="S18:AA18" si="5">G7</f>
        <v>Department 2 Name</v>
      </c>
      <c r="T18" s="425" t="str">
        <f t="shared" si="5"/>
        <v>Department 3 Name</v>
      </c>
      <c r="U18" s="425" t="str">
        <f t="shared" si="5"/>
        <v>Department 4 Name</v>
      </c>
      <c r="V18" s="425" t="str">
        <f t="shared" si="5"/>
        <v>Department 5 Name</v>
      </c>
      <c r="W18" s="425" t="str">
        <f t="shared" si="5"/>
        <v>Department 6 Name</v>
      </c>
      <c r="X18" s="425" t="str">
        <f t="shared" si="5"/>
        <v>Department 7 Name</v>
      </c>
      <c r="Y18" s="425" t="str">
        <f t="shared" si="5"/>
        <v>Department 8 Name</v>
      </c>
      <c r="Z18" s="425" t="str">
        <f t="shared" si="5"/>
        <v>Department 9 Name</v>
      </c>
      <c r="AA18" s="425" t="str">
        <f t="shared" si="5"/>
        <v>Department 10 Name</v>
      </c>
      <c r="AB18" s="169" t="str">
        <f>E7</f>
        <v>Overall Company</v>
      </c>
    </row>
    <row r="19" spans="3:28" s="169" customFormat="1" ht="18" hidden="1" customHeight="1" x14ac:dyDescent="0.3">
      <c r="C19" s="265"/>
      <c r="D19" s="266"/>
      <c r="E19" s="266"/>
      <c r="F19" s="267"/>
      <c r="P19" s="169" t="s">
        <v>44</v>
      </c>
      <c r="R19" s="425" t="str">
        <f t="shared" ref="R19:AA19" si="6">VLOOKUP(F$7,_DeptRanges,3,FALSE)</f>
        <v>_Dept1Field</v>
      </c>
      <c r="S19" s="170" t="str">
        <f t="shared" si="6"/>
        <v>_Dept2Field</v>
      </c>
      <c r="T19" s="170" t="str">
        <f t="shared" si="6"/>
        <v>_Dept3Field</v>
      </c>
      <c r="U19" s="170" t="str">
        <f t="shared" si="6"/>
        <v>_Dept4Field</v>
      </c>
      <c r="V19" s="170" t="str">
        <f t="shared" si="6"/>
        <v>_Dept5Field</v>
      </c>
      <c r="W19" s="170" t="str">
        <f t="shared" si="6"/>
        <v>_Dept6Field</v>
      </c>
      <c r="X19" s="170" t="str">
        <f t="shared" si="6"/>
        <v>_Dept7Field</v>
      </c>
      <c r="Y19" s="170" t="str">
        <f t="shared" si="6"/>
        <v>_Dept8Field</v>
      </c>
      <c r="Z19" s="170" t="str">
        <f t="shared" si="6"/>
        <v>_Dept9Field</v>
      </c>
      <c r="AA19" s="170" t="str">
        <f t="shared" si="6"/>
        <v>_Dept10Field</v>
      </c>
      <c r="AB19" s="169">
        <f ca="1">SUM(INDIRECT(R19),INDIRECT(S19),INDIRECT(T19),INDIRECT(U19),INDIRECT(V19),INDIRECT(W19),INDIRECT(X19),INDIRECT(Y19),INDIRECT(Z19),INDIRECT(AA19))</f>
        <v>0</v>
      </c>
    </row>
    <row r="20" spans="3:28" s="169" customFormat="1" ht="24.75" hidden="1" customHeight="1" x14ac:dyDescent="0.75">
      <c r="C20" s="265"/>
      <c r="D20" s="266"/>
      <c r="E20" s="266"/>
      <c r="F20" s="268"/>
      <c r="P20" s="169" t="s">
        <v>92</v>
      </c>
      <c r="R20" s="425" t="str">
        <f t="shared" ref="R20:AA20" si="7">VLOOKUP(F$7,_DeptRanges,2,FALSE)</f>
        <v>_Dept1BillHours</v>
      </c>
      <c r="S20" s="170" t="str">
        <f t="shared" si="7"/>
        <v>_Dept2BillHours</v>
      </c>
      <c r="T20" s="170" t="str">
        <f t="shared" si="7"/>
        <v>_Dept3BillHours</v>
      </c>
      <c r="U20" s="170" t="str">
        <f t="shared" si="7"/>
        <v>_Dept4BillHours</v>
      </c>
      <c r="V20" s="170" t="str">
        <f t="shared" si="7"/>
        <v>_Dept5BillHours</v>
      </c>
      <c r="W20" s="170" t="str">
        <f t="shared" si="7"/>
        <v>_Dept6BillHours</v>
      </c>
      <c r="X20" s="170" t="str">
        <f t="shared" si="7"/>
        <v>_Dept7BillHours</v>
      </c>
      <c r="Y20" s="170" t="str">
        <f t="shared" si="7"/>
        <v>_Dept8BillHours</v>
      </c>
      <c r="Z20" s="170" t="str">
        <f t="shared" si="7"/>
        <v>_Dept9BillHours</v>
      </c>
      <c r="AA20" s="170" t="str">
        <f t="shared" si="7"/>
        <v>_Dept10BillHours</v>
      </c>
      <c r="AB20" s="169">
        <f ca="1">SUM(INDIRECT(R20),INDIRECT(S20),INDIRECT(T20),INDIRECT(U20),INDIRECT(V20),INDIRECT(W20),INDIRECT(X20),INDIRECT(Y20),INDIRECT(Z20),INDIRECT(AA20))</f>
        <v>0</v>
      </c>
    </row>
    <row r="21" spans="3:28" s="169" customFormat="1" ht="24.75" hidden="1" customHeight="1" x14ac:dyDescent="0.75">
      <c r="C21" s="265"/>
      <c r="D21" s="266"/>
      <c r="E21" s="266"/>
      <c r="F21" s="268"/>
      <c r="N21" s="14"/>
      <c r="O21" s="170"/>
      <c r="P21" s="170"/>
      <c r="Q21" s="170"/>
      <c r="R21" s="170"/>
      <c r="S21" s="170"/>
      <c r="T21" s="170"/>
      <c r="U21" s="170"/>
      <c r="V21" s="170"/>
      <c r="W21" s="170"/>
    </row>
    <row r="22" spans="3:28" s="169" customFormat="1" ht="18" hidden="1" thickBot="1" x14ac:dyDescent="0.35">
      <c r="C22" s="265"/>
      <c r="D22" s="266"/>
      <c r="E22" s="266"/>
      <c r="F22" s="269"/>
      <c r="N22" s="14"/>
      <c r="O22" s="170"/>
      <c r="P22" s="170"/>
      <c r="Q22" s="170"/>
      <c r="R22" s="170"/>
      <c r="S22" s="170"/>
      <c r="T22" s="170"/>
      <c r="U22" s="170"/>
      <c r="V22" s="170"/>
      <c r="W22" s="170"/>
    </row>
    <row r="23" spans="3:28" x14ac:dyDescent="0.3">
      <c r="C23" s="1041" t="s">
        <v>582</v>
      </c>
      <c r="D23" s="1042"/>
      <c r="E23" s="273">
        <f>HLOOKUP($C$17,_CostBreak,2,FALSE)</f>
        <v>0</v>
      </c>
      <c r="F23" s="600">
        <f ca="1">IF($E$27&gt;0,E23/SUM($E$23:$E$26),0)</f>
        <v>0</v>
      </c>
      <c r="H23" s="1041" t="s">
        <v>582</v>
      </c>
      <c r="I23" s="1043"/>
      <c r="J23" s="272">
        <f>HLOOKUP($H$17,_CostBreak,2,FALSE)</f>
        <v>0</v>
      </c>
      <c r="K23" s="1042" t="s">
        <v>582</v>
      </c>
      <c r="L23" s="1043"/>
      <c r="M23" s="274">
        <f>HLOOKUP($K$17,_CostBreak,2,FALSE)</f>
        <v>0</v>
      </c>
    </row>
    <row r="24" spans="3:28" x14ac:dyDescent="0.3">
      <c r="C24" s="1041" t="s">
        <v>583</v>
      </c>
      <c r="D24" s="1042"/>
      <c r="E24" s="750">
        <f ca="1">HLOOKUP($C$17,_CostBreak,3,FALSE)</f>
        <v>0</v>
      </c>
      <c r="F24" s="600">
        <f ca="1">IF($E$27&gt;0,E24/SUM($E$23:$E$26),0)</f>
        <v>0</v>
      </c>
      <c r="H24" s="1041" t="s">
        <v>583</v>
      </c>
      <c r="I24" s="1043" t="s">
        <v>399</v>
      </c>
      <c r="J24" s="273">
        <f ca="1">HLOOKUP($H$17,_CostBreak,3,FALSE)</f>
        <v>0</v>
      </c>
      <c r="K24" s="1042" t="s">
        <v>583</v>
      </c>
      <c r="L24" s="1043"/>
      <c r="M24" s="275">
        <f ca="1">HLOOKUP($K$17,_CostBreak,3,FALSE)</f>
        <v>0</v>
      </c>
    </row>
    <row r="25" spans="3:28" x14ac:dyDescent="0.3">
      <c r="C25" s="1041" t="s">
        <v>80</v>
      </c>
      <c r="D25" s="1042"/>
      <c r="E25" s="273">
        <f>HLOOKUP($C$17,_CostBreak,4,FALSE)</f>
        <v>0</v>
      </c>
      <c r="F25" s="600">
        <f ca="1">IF($E$27&gt;0,E25/SUM($E$23:$E$26),0)</f>
        <v>0</v>
      </c>
      <c r="H25" s="1041" t="s">
        <v>80</v>
      </c>
      <c r="I25" s="1043" t="s">
        <v>80</v>
      </c>
      <c r="J25" s="273">
        <f>HLOOKUP($H$17,_CostBreak,4,FALSE)</f>
        <v>0</v>
      </c>
      <c r="K25" s="1042" t="s">
        <v>80</v>
      </c>
      <c r="L25" s="1043"/>
      <c r="M25" s="275">
        <f>HLOOKUP($K$17,_CostBreak,4,FALSE)</f>
        <v>0</v>
      </c>
    </row>
    <row r="26" spans="3:28" x14ac:dyDescent="0.3">
      <c r="C26" s="1041" t="s">
        <v>400</v>
      </c>
      <c r="D26" s="1042"/>
      <c r="E26" s="273">
        <f ca="1">HLOOKUP($C$17,_CostBreak,7,FALSE)-HLOOKUP($C$17,_CostBreak,5,FALSE)</f>
        <v>0</v>
      </c>
      <c r="F26" s="600">
        <f ca="1">IF($E$27&gt;0,E26/SUM($E$23:$E$26),0)</f>
        <v>0</v>
      </c>
      <c r="H26" s="1041" t="s">
        <v>400</v>
      </c>
      <c r="I26" s="1043" t="s">
        <v>400</v>
      </c>
      <c r="J26" s="273">
        <f ca="1">HLOOKUP($H$17,_CostBreak,7,FALSE)-HLOOKUP($H$17,_CostBreak,5,FALSE)</f>
        <v>0</v>
      </c>
      <c r="K26" s="1042" t="s">
        <v>400</v>
      </c>
      <c r="L26" s="1043"/>
      <c r="M26" s="275">
        <f ca="1">HLOOKUP($K$17,_CostBreak,7,FALSE)-HLOOKUP($K$17,_CostBreak,5,FALSE)</f>
        <v>0</v>
      </c>
    </row>
    <row r="27" spans="3:28" ht="18" thickBot="1" x14ac:dyDescent="0.35">
      <c r="C27" s="1061" t="s">
        <v>401</v>
      </c>
      <c r="D27" s="1062"/>
      <c r="E27" s="270">
        <f ca="1">SUM(E23:E26)</f>
        <v>0</v>
      </c>
      <c r="F27" s="271">
        <f ca="1">SUM(F23:F26)</f>
        <v>0</v>
      </c>
      <c r="H27" s="1061" t="s">
        <v>401</v>
      </c>
      <c r="I27" s="1063" t="s">
        <v>401</v>
      </c>
      <c r="J27" s="270">
        <f ca="1">SUM(J23:J26)</f>
        <v>0</v>
      </c>
      <c r="K27" s="1064" t="s">
        <v>401</v>
      </c>
      <c r="L27" s="1063"/>
      <c r="M27" s="394">
        <f ca="1">SUM(M23:M26)</f>
        <v>0</v>
      </c>
    </row>
    <row r="51" spans="2:13" ht="18" thickBot="1" x14ac:dyDescent="0.35">
      <c r="B51" s="13"/>
    </row>
    <row r="52" spans="2:13" ht="60.75" customHeight="1" thickBot="1" x14ac:dyDescent="0.35">
      <c r="B52" s="13"/>
      <c r="H52" s="1051" t="s">
        <v>639</v>
      </c>
      <c r="I52" s="1052"/>
      <c r="J52" s="1052"/>
      <c r="K52" s="1052"/>
      <c r="L52" s="1053"/>
      <c r="M52" s="1054"/>
    </row>
    <row r="53" spans="2:13" ht="13.5" customHeight="1" thickBot="1" x14ac:dyDescent="0.35">
      <c r="B53" s="13"/>
      <c r="H53" s="752"/>
      <c r="I53" s="479"/>
      <c r="J53" s="479"/>
      <c r="K53" s="479"/>
      <c r="L53"/>
      <c r="M53" s="665"/>
    </row>
    <row r="54" spans="2:13" ht="18" thickBot="1" x14ac:dyDescent="0.35">
      <c r="B54" s="13"/>
      <c r="H54" s="1055" t="s">
        <v>624</v>
      </c>
      <c r="I54" s="1056"/>
      <c r="J54" s="1057"/>
      <c r="M54" s="744"/>
    </row>
    <row r="55" spans="2:13" ht="23.25" customHeight="1" thickBot="1" x14ac:dyDescent="0.65">
      <c r="B55" s="13"/>
      <c r="H55" s="1058" t="s">
        <v>91</v>
      </c>
      <c r="I55" s="1059"/>
      <c r="J55" s="1060"/>
      <c r="L55" s="743"/>
      <c r="M55" s="773" t="s">
        <v>619</v>
      </c>
    </row>
    <row r="56" spans="2:13" x14ac:dyDescent="0.3">
      <c r="B56" s="13"/>
      <c r="H56" s="40"/>
      <c r="L56" s="740" t="s">
        <v>620</v>
      </c>
      <c r="M56" s="753">
        <v>0</v>
      </c>
    </row>
    <row r="57" spans="2:13" x14ac:dyDescent="0.3">
      <c r="B57" s="13"/>
      <c r="H57" s="40"/>
      <c r="K57" s="999" t="s">
        <v>621</v>
      </c>
      <c r="L57" s="1000"/>
      <c r="M57" s="754">
        <v>0</v>
      </c>
    </row>
    <row r="58" spans="2:13" x14ac:dyDescent="0.3">
      <c r="B58" s="13"/>
      <c r="H58" s="40"/>
      <c r="L58" s="763" t="s">
        <v>622</v>
      </c>
      <c r="M58" s="755">
        <v>0</v>
      </c>
    </row>
    <row r="59" spans="2:13" x14ac:dyDescent="0.3">
      <c r="B59" s="13"/>
      <c r="H59" s="40"/>
      <c r="I59" s="810"/>
      <c r="J59" s="811"/>
      <c r="K59" s="811"/>
      <c r="L59" s="812" t="str">
        <f>CONCATENATE("Field Labor Cost @ $",TEXT(HLOOKUP(H55,E7:O13,2,FALSE),"#.##")," Per Billable Hour")</f>
        <v>Field Labor Cost @ $. Per Billable Hour</v>
      </c>
      <c r="M59" s="813">
        <f>(HLOOKUP($H$55,$E$7:$O$13,2,FALSE))*$M$58</f>
        <v>0</v>
      </c>
    </row>
    <row r="60" spans="2:13" x14ac:dyDescent="0.3">
      <c r="B60" s="13"/>
      <c r="H60" s="40"/>
      <c r="I60" s="814"/>
      <c r="L60" s="740" t="str">
        <f ca="1">CONCATENATE("Office &amp; Other Labor Cost @ $",TEXT(HLOOKUP(H55,E7:O13,3,FALSE),"#.##")," Per Billable Hour")</f>
        <v>Office &amp; Other Labor Cost @ $. Per Billable Hour</v>
      </c>
      <c r="M60" s="756">
        <f ca="1">(HLOOKUP($H$55,$E$7:$O$13,3,FALSE))*$M$58</f>
        <v>0</v>
      </c>
    </row>
    <row r="61" spans="2:13" x14ac:dyDescent="0.3">
      <c r="H61" s="40"/>
      <c r="I61" s="815"/>
      <c r="J61" s="766"/>
      <c r="K61" s="766"/>
      <c r="L61" s="767" t="str">
        <f>CONCATENATE("Overhead Cost @ $",TEXT(HLOOKUP(H55,E7:O13,4,FALSE),"#.##")," Per Billable Hour")</f>
        <v>Overhead Cost @ $. Per Billable Hour</v>
      </c>
      <c r="M61" s="788">
        <f>(HLOOKUP($H$55,$E$7:$O$13,4,FALSE))*$M$58</f>
        <v>0</v>
      </c>
    </row>
    <row r="62" spans="2:13" x14ac:dyDescent="0.3">
      <c r="H62" s="40"/>
      <c r="L62" s="740" t="s">
        <v>648</v>
      </c>
      <c r="M62" s="756">
        <f ca="1">SUM(M59:M61)</f>
        <v>0</v>
      </c>
    </row>
    <row r="63" spans="2:13" ht="12" customHeight="1" x14ac:dyDescent="0.3">
      <c r="H63" s="40"/>
      <c r="L63" s="740"/>
      <c r="M63" s="756"/>
    </row>
    <row r="64" spans="2:13" ht="17.25" customHeight="1" x14ac:dyDescent="0.3">
      <c r="H64" s="40"/>
      <c r="I64" s="23"/>
      <c r="J64" s="745"/>
      <c r="L64" s="751" t="s">
        <v>640</v>
      </c>
      <c r="M64" s="790">
        <f ca="1">IF(ISERROR(M61+M60+M59+M57+M56),0,M61+M60+M59+M57+M56)</f>
        <v>0</v>
      </c>
    </row>
    <row r="65" spans="2:16" ht="17.25" customHeight="1" x14ac:dyDescent="0.3">
      <c r="G65" s="746"/>
      <c r="H65" s="40"/>
      <c r="L65" s="740" t="s">
        <v>623</v>
      </c>
      <c r="M65" s="795">
        <v>0.1</v>
      </c>
    </row>
    <row r="66" spans="2:16" ht="17.25" customHeight="1" x14ac:dyDescent="0.3">
      <c r="C66" s="746"/>
      <c r="D66" s="746"/>
      <c r="E66" s="746"/>
      <c r="F66" s="746"/>
      <c r="G66" s="746"/>
      <c r="H66" s="40"/>
      <c r="L66" s="740" t="s">
        <v>641</v>
      </c>
      <c r="M66" s="757">
        <f ca="1">IF(ISERROR(M65/(1-M65)*M64),0,M65/(1-M65)*M64)</f>
        <v>0</v>
      </c>
    </row>
    <row r="67" spans="2:16" ht="24.75" customHeight="1" thickBot="1" x14ac:dyDescent="0.35">
      <c r="C67" s="746"/>
      <c r="D67" s="746"/>
      <c r="E67" s="746"/>
      <c r="F67" s="746"/>
      <c r="H67" s="758"/>
      <c r="I67" s="759"/>
      <c r="J67" s="759"/>
      <c r="K67" s="759"/>
      <c r="L67" s="760" t="s">
        <v>626</v>
      </c>
      <c r="M67" s="761">
        <f ca="1">IF(ISERROR(M66+M64),0,M66+M64)</f>
        <v>0</v>
      </c>
    </row>
    <row r="68" spans="2:16" ht="24.75" customHeight="1" thickBot="1" x14ac:dyDescent="0.35">
      <c r="C68" s="746"/>
      <c r="D68" s="746"/>
      <c r="E68" s="746"/>
      <c r="F68" s="746"/>
      <c r="L68" s="751"/>
      <c r="M68" s="746"/>
    </row>
    <row r="69" spans="2:16" ht="33.75" customHeight="1" x14ac:dyDescent="0.3">
      <c r="B69" s="776"/>
      <c r="C69" s="777"/>
      <c r="D69" s="778"/>
      <c r="E69" s="777"/>
      <c r="F69" s="777"/>
      <c r="G69" s="779" t="s">
        <v>630</v>
      </c>
      <c r="H69" s="777"/>
      <c r="I69" s="777"/>
      <c r="J69" s="777"/>
      <c r="K69" s="777"/>
      <c r="L69" s="777"/>
      <c r="M69" s="780"/>
      <c r="N69" s="746"/>
      <c r="O69" s="746"/>
      <c r="P69" s="746"/>
    </row>
    <row r="70" spans="2:16" ht="11.25" customHeight="1" x14ac:dyDescent="0.3">
      <c r="B70" s="40"/>
      <c r="C70" s="746"/>
      <c r="D70" s="746"/>
      <c r="E70" s="746"/>
      <c r="F70" s="746"/>
      <c r="G70" s="746"/>
      <c r="H70" s="746"/>
      <c r="I70" s="746"/>
      <c r="J70" s="746"/>
      <c r="K70" s="746"/>
      <c r="L70" s="746"/>
      <c r="M70" s="781"/>
      <c r="N70" s="746"/>
      <c r="O70" s="746"/>
      <c r="P70" s="746"/>
    </row>
    <row r="71" spans="2:16" ht="87" customHeight="1" x14ac:dyDescent="0.3">
      <c r="B71" s="1024" t="s">
        <v>643</v>
      </c>
      <c r="C71" s="1025"/>
      <c r="D71" s="1025"/>
      <c r="E71" s="1025"/>
      <c r="F71" s="1025"/>
      <c r="G71" s="1025"/>
      <c r="H71" s="1025"/>
      <c r="I71" s="1025"/>
      <c r="J71" s="1025"/>
      <c r="K71" s="1025"/>
      <c r="L71" s="1025"/>
      <c r="M71" s="1026"/>
    </row>
    <row r="72" spans="2:16" ht="7.5" customHeight="1" x14ac:dyDescent="0.3">
      <c r="B72" s="782"/>
      <c r="C72" s="76"/>
      <c r="D72" s="76"/>
      <c r="E72" s="76"/>
      <c r="F72" s="76"/>
      <c r="G72" s="7"/>
      <c r="H72" s="445"/>
      <c r="I72" s="775"/>
      <c r="J72" s="775"/>
      <c r="K72" s="775"/>
      <c r="L72" s="13"/>
      <c r="M72" s="783"/>
    </row>
    <row r="73" spans="2:16" ht="24" customHeight="1" thickBot="1" x14ac:dyDescent="0.35">
      <c r="B73" s="40"/>
      <c r="E73" s="1020" t="s">
        <v>642</v>
      </c>
      <c r="F73" s="1021"/>
      <c r="G73" s="1021"/>
      <c r="H73" s="1021"/>
      <c r="I73" s="1022"/>
      <c r="J73" s="1023"/>
      <c r="K73" s="1001" t="s">
        <v>638</v>
      </c>
      <c r="L73" s="1001"/>
      <c r="M73" s="1002"/>
    </row>
    <row r="74" spans="2:16" ht="22.5" customHeight="1" thickBot="1" x14ac:dyDescent="0.65">
      <c r="B74" s="40"/>
      <c r="F74" s="1017" t="str">
        <f>H55</f>
        <v>Overall Company</v>
      </c>
      <c r="G74" s="1018"/>
      <c r="H74" s="1019"/>
      <c r="L74" s="743"/>
      <c r="M74" s="773" t="s">
        <v>619</v>
      </c>
    </row>
    <row r="75" spans="2:16" x14ac:dyDescent="0.3">
      <c r="B75" s="40"/>
      <c r="L75" s="740" t="s">
        <v>620</v>
      </c>
      <c r="M75" s="784">
        <f>M56</f>
        <v>0</v>
      </c>
    </row>
    <row r="76" spans="2:16" ht="18" customHeight="1" x14ac:dyDescent="0.3">
      <c r="B76" s="1067" t="s">
        <v>629</v>
      </c>
      <c r="C76" s="1068"/>
      <c r="D76" s="1068"/>
      <c r="E76" s="1068"/>
      <c r="F76" s="1069"/>
      <c r="G76" s="767">
        <f ca="1">IF(F74="Overall Company",SUM(HLOOKUP(F74,R18:AB20,3,FALSE)),SUM(INDIRECT(HLOOKUP(F74,R18:AB20,3,FALSE))))</f>
        <v>0</v>
      </c>
      <c r="K76" s="999" t="s">
        <v>621</v>
      </c>
      <c r="L76" s="1000"/>
      <c r="M76" s="785">
        <f>M57</f>
        <v>0</v>
      </c>
    </row>
    <row r="77" spans="2:16" ht="26.25" customHeight="1" x14ac:dyDescent="0.3">
      <c r="B77" s="1067" t="s">
        <v>627</v>
      </c>
      <c r="C77" s="1068"/>
      <c r="D77" s="1068"/>
      <c r="E77" s="1068"/>
      <c r="F77" s="1069"/>
      <c r="G77" s="803">
        <v>5</v>
      </c>
      <c r="H77" s="801" t="s">
        <v>637</v>
      </c>
      <c r="L77" s="763" t="s">
        <v>622</v>
      </c>
      <c r="M77" s="786">
        <f>M58</f>
        <v>0</v>
      </c>
    </row>
    <row r="78" spans="2:16" ht="18.75" customHeight="1" x14ac:dyDescent="0.3">
      <c r="B78" s="1049" t="s">
        <v>633</v>
      </c>
      <c r="C78" s="1050"/>
      <c r="D78" s="1050"/>
      <c r="E78" s="1050"/>
      <c r="F78" s="1050"/>
      <c r="G78" s="794">
        <f ca="1">G76*(G77/100+1)</f>
        <v>0</v>
      </c>
      <c r="M78" s="787"/>
    </row>
    <row r="79" spans="2:16" ht="26.25" customHeight="1" x14ac:dyDescent="0.3">
      <c r="B79" s="1070" t="str">
        <f>CONCATENATE("Your field labor costs per billable hour would drop from $",TEXT(HLOOKUP(H55,E7:O13,2,FALSE),"#.##")," to this amount")</f>
        <v>Your field labor costs per billable hour would drop from $. to this amount</v>
      </c>
      <c r="C79" s="1071"/>
      <c r="D79" s="1071"/>
      <c r="E79" s="1071"/>
      <c r="F79" s="1072"/>
      <c r="G79" s="765">
        <f ca="1">IF(ISERROR(IF(F74="Overall Company",(HLOOKUP(F74,R18:AB20,2,FALSE))/G78,SUM(INDIRECT(HLOOKUP(F74,R18:AB20,2,FALSE)))/G78)),0,IF(F74="Overall Company",(HLOOKUP(F74,R18:AB20,2,FALSE))/G78,SUM(INDIRECT(HLOOKUP(F74,R18:AB20,2,FALSE)))/G78))</f>
        <v>0</v>
      </c>
      <c r="H79" s="774" t="s">
        <v>631</v>
      </c>
      <c r="I79" s="774"/>
      <c r="J79" s="766"/>
      <c r="K79" s="766"/>
      <c r="L79" s="767" t="str">
        <f ca="1">CONCATENATE("Field Labor Cost @ $",TEXT(G79,"#.##")," Per Billable Hour")</f>
        <v>Field Labor Cost @ $. Per Billable Hour</v>
      </c>
      <c r="M79" s="788">
        <f ca="1">G79*$M$58</f>
        <v>0</v>
      </c>
    </row>
    <row r="80" spans="2:16" ht="18.75" customHeight="1" x14ac:dyDescent="0.3">
      <c r="B80" s="1079" t="str">
        <f ca="1">CONCATENATE("Your office labor costs per billable hour would drop from $",TEXT(HLOOKUP(H55,E7:O13,3,FALSE),"#.##")," to this amount")</f>
        <v>Your office labor costs per billable hour would drop from $. to this amount</v>
      </c>
      <c r="C80" s="1080"/>
      <c r="D80" s="1080"/>
      <c r="E80" s="1080"/>
      <c r="F80" s="1081"/>
      <c r="G80" s="768">
        <f ca="1">IF(ISERROR(IF(F74="Overall Company",('Step 2-Overhead'!D168+'Step 2-Overhead'!E168)/G78,((VLOOKUP(F74,_OverDept,2,FALSE))+(VLOOKUP(F74,_OverDept,3,FALSE)))/G78)),0,IF(F74="Overall Company",('Step 2-Overhead'!D168+'Step 2-Overhead'!E168)/G78,((VLOOKUP(F74,_OverDept,2,FALSE))+(VLOOKUP(F74,_OverDept,3,FALSE)))/G78))</f>
        <v>0</v>
      </c>
      <c r="H80" s="769" t="s">
        <v>632</v>
      </c>
      <c r="I80" s="762"/>
      <c r="J80" s="762"/>
      <c r="K80" s="762"/>
      <c r="L80" s="770" t="str">
        <f ca="1">CONCATENATE("Office &amp; Other Labor Cost @ $",TEXT(G80,"#.##")," Per Billable Hour")</f>
        <v>Office &amp; Other Labor Cost @ $. Per Billable Hour</v>
      </c>
      <c r="M80" s="789">
        <f ca="1">G80*$M$58</f>
        <v>0</v>
      </c>
    </row>
    <row r="81" spans="2:13" ht="18.75" customHeight="1" thickBot="1" x14ac:dyDescent="0.35">
      <c r="B81" s="1079" t="str">
        <f>CONCATENATE("Your overhead costs per billable hour would drop from $",TEXT(HLOOKUP(H55,E7:O13,4,FALSE),"#.##")," to this amount")</f>
        <v>Your overhead costs per billable hour would drop from $. to this amount</v>
      </c>
      <c r="C81" s="1080"/>
      <c r="D81" s="1080"/>
      <c r="E81" s="1080"/>
      <c r="F81" s="1081"/>
      <c r="G81" s="796">
        <f ca="1">IF(ISERROR(IF(F74="Overall Company",(_CoOverhead/'Step 3-Pricing'!G78),((VLOOKUP(F74,_OverDept,4,FALSE))/G78))),0,IF(F74="Overall Company",(_CoOverhead/'Step 3-Pricing'!G78),((VLOOKUP(F74,_OverDept,4,FALSE))/G78)))</f>
        <v>0</v>
      </c>
      <c r="H81" s="769" t="s">
        <v>631</v>
      </c>
      <c r="I81" s="771"/>
      <c r="J81" s="762"/>
      <c r="K81" s="762"/>
      <c r="L81" s="772" t="str">
        <f ca="1">CONCATENATE("Overhead Cost @ $",TEXT(G81,"#.##")," Per Billable Hour")</f>
        <v>Overhead Cost @ $. Per Billable Hour</v>
      </c>
      <c r="M81" s="789">
        <f ca="1">G81*$M$58</f>
        <v>0</v>
      </c>
    </row>
    <row r="82" spans="2:13" ht="22.5" customHeight="1" thickTop="1" x14ac:dyDescent="0.3">
      <c r="B82" s="1077" t="str">
        <f ca="1">CONCATENATE("Your Break-Even Hourly Rate would drop from $",(TEXT((HLOOKUP(H55,E7:O13,2,FALSE))+(HLOOKUP(H55,E7:O13,3,FALSE))+(HLOOKUP(H55,E7:O13,4,FALSE)),"#.##"))," to")</f>
        <v>Your Break-Even Hourly Rate would drop from $. to</v>
      </c>
      <c r="C82" s="1078"/>
      <c r="D82" s="1078"/>
      <c r="E82" s="1078"/>
      <c r="F82" s="1078"/>
      <c r="G82" s="797">
        <f ca="1">SUM(G79:G81)</f>
        <v>0</v>
      </c>
      <c r="J82" s="764"/>
      <c r="L82" s="740" t="s">
        <v>648</v>
      </c>
      <c r="M82" s="790">
        <f ca="1">SUM(M79:M81)</f>
        <v>0</v>
      </c>
    </row>
    <row r="83" spans="2:13" ht="12.75" customHeight="1" x14ac:dyDescent="0.3">
      <c r="B83" s="809"/>
      <c r="C83" s="816"/>
      <c r="D83" s="816"/>
      <c r="E83" s="816"/>
      <c r="F83" s="816"/>
      <c r="G83" s="819"/>
      <c r="J83" s="764"/>
      <c r="L83" s="740"/>
      <c r="M83" s="790"/>
    </row>
    <row r="84" spans="2:13" ht="21" customHeight="1" x14ac:dyDescent="0.3">
      <c r="B84" s="40"/>
      <c r="C84"/>
      <c r="D84"/>
      <c r="E84"/>
      <c r="F84"/>
      <c r="G84"/>
      <c r="H84"/>
      <c r="I84"/>
      <c r="J84"/>
      <c r="L84" s="751" t="s">
        <v>640</v>
      </c>
      <c r="M84" s="790">
        <f ca="1">IF(ISERROR(M81+M80+M79+M76+M75),0,M81+M80+M79+M76+M75)</f>
        <v>0</v>
      </c>
    </row>
    <row r="85" spans="2:13" ht="18.75" customHeight="1" x14ac:dyDescent="0.3">
      <c r="B85" s="40"/>
      <c r="C85"/>
      <c r="D85"/>
      <c r="E85"/>
      <c r="G85" s="15"/>
      <c r="L85" s="740" t="s">
        <v>623</v>
      </c>
      <c r="M85" s="791">
        <f>M65</f>
        <v>0.1</v>
      </c>
    </row>
    <row r="86" spans="2:13" ht="18.75" customHeight="1" x14ac:dyDescent="0.3">
      <c r="B86" s="40"/>
      <c r="C86"/>
      <c r="D86"/>
      <c r="E86"/>
      <c r="L86" s="740" t="s">
        <v>641</v>
      </c>
      <c r="M86" s="757">
        <f ca="1">IF(ISERROR(M85/(1-M85)*M84),0,M85/(1-M85)*M84)</f>
        <v>0</v>
      </c>
    </row>
    <row r="87" spans="2:13" x14ac:dyDescent="0.3">
      <c r="B87" s="40"/>
      <c r="C87"/>
      <c r="D87"/>
      <c r="E87"/>
      <c r="L87" s="751" t="s">
        <v>626</v>
      </c>
      <c r="M87" s="792">
        <f ca="1">IF(ISERROR(M86+M84),0,M86+M84)</f>
        <v>0</v>
      </c>
    </row>
    <row r="88" spans="2:13" x14ac:dyDescent="0.3">
      <c r="B88" s="40"/>
      <c r="C88"/>
      <c r="D88"/>
      <c r="E88"/>
      <c r="M88" s="787"/>
    </row>
    <row r="89" spans="2:13" x14ac:dyDescent="0.3">
      <c r="B89" s="40"/>
      <c r="C89"/>
      <c r="D89"/>
      <c r="E89"/>
      <c r="G89" s="1082" t="s">
        <v>628</v>
      </c>
      <c r="H89" s="1000"/>
      <c r="I89" s="1000"/>
      <c r="J89" s="1000"/>
      <c r="K89" s="1000"/>
      <c r="L89" s="1000"/>
      <c r="M89" s="798">
        <f ca="1">M87-M67</f>
        <v>0</v>
      </c>
    </row>
    <row r="90" spans="2:13" x14ac:dyDescent="0.3">
      <c r="B90" s="997" t="s">
        <v>634</v>
      </c>
      <c r="C90" s="998"/>
      <c r="D90" s="998"/>
      <c r="E90" s="998"/>
      <c r="F90" s="998"/>
      <c r="G90" s="998"/>
      <c r="H90" s="998"/>
      <c r="I90" s="998"/>
      <c r="J90" s="998"/>
      <c r="K90" s="998"/>
      <c r="L90" s="998"/>
      <c r="M90" s="799">
        <f ca="1">IF(ISERROR((M67/M84)-1),0,(M67/M84)-1)</f>
        <v>0</v>
      </c>
    </row>
    <row r="91" spans="2:13" ht="18" customHeight="1" x14ac:dyDescent="0.3">
      <c r="B91" s="752"/>
      <c r="C91" s="479"/>
      <c r="D91" s="479"/>
      <c r="E91" s="479"/>
      <c r="F91" s="479"/>
      <c r="G91" s="1065" t="s">
        <v>635</v>
      </c>
      <c r="H91" s="1066"/>
      <c r="I91" s="1066"/>
      <c r="J91" s="1066"/>
      <c r="K91" s="1066"/>
      <c r="L91" s="1066"/>
      <c r="M91" s="800">
        <f ca="1">IF(M90=0,0,IF(ISERROR(M90/M65-1),0,M90/M65-1))</f>
        <v>0</v>
      </c>
    </row>
    <row r="92" spans="2:13" x14ac:dyDescent="0.3">
      <c r="B92" s="40"/>
      <c r="M92" s="744"/>
    </row>
    <row r="93" spans="2:13" ht="23.4" x14ac:dyDescent="0.45">
      <c r="B93" s="1073" t="s">
        <v>636</v>
      </c>
      <c r="C93" s="1074"/>
      <c r="D93" s="1075" t="str">
        <f ca="1">CONCATENATE("In this example, just a ",TEXT(G77,"#"),"% change in field productivity can boost your expected profit rate by ",TEXT(M91,"#.##%"),".")</f>
        <v>In this example, just a 5% change in field productivity can boost your expected profit rate by .%.</v>
      </c>
      <c r="E93" s="1075"/>
      <c r="F93" s="1075"/>
      <c r="G93" s="1075"/>
      <c r="H93" s="1075"/>
      <c r="I93" s="1075"/>
      <c r="J93" s="1075"/>
      <c r="K93" s="1075"/>
      <c r="L93" s="1075"/>
      <c r="M93" s="1076"/>
    </row>
    <row r="94" spans="2:13" ht="18" thickBot="1" x14ac:dyDescent="0.35">
      <c r="B94" s="758"/>
      <c r="C94" s="793"/>
      <c r="D94" s="747"/>
      <c r="E94" s="747"/>
      <c r="F94" s="747"/>
      <c r="G94" s="747"/>
      <c r="H94" s="747"/>
      <c r="I94" s="747"/>
      <c r="J94" s="747"/>
      <c r="K94" s="747"/>
      <c r="L94" s="747"/>
      <c r="M94" s="748"/>
    </row>
    <row r="95" spans="2:13" x14ac:dyDescent="0.3">
      <c r="C95" s="479"/>
      <c r="D95" s="479"/>
      <c r="E95" s="479"/>
      <c r="F95" s="479"/>
      <c r="G95" s="479"/>
      <c r="H95" s="479"/>
      <c r="I95" s="479"/>
      <c r="J95" s="479"/>
      <c r="K95" s="479"/>
      <c r="L95" s="479"/>
      <c r="M95" s="479"/>
    </row>
  </sheetData>
  <sheetProtection password="EAAB" sheet="1"/>
  <protectedRanges>
    <protectedRange sqref="M65 M85" name="Range2"/>
    <protectedRange sqref="M56:M58 M75:M77" name="Range1"/>
  </protectedRanges>
  <mergeCells count="52">
    <mergeCell ref="G91:L91"/>
    <mergeCell ref="B76:F76"/>
    <mergeCell ref="B77:F77"/>
    <mergeCell ref="B79:F79"/>
    <mergeCell ref="B93:C93"/>
    <mergeCell ref="D93:M93"/>
    <mergeCell ref="B82:F82"/>
    <mergeCell ref="B80:F80"/>
    <mergeCell ref="G89:L89"/>
    <mergeCell ref="B81:F81"/>
    <mergeCell ref="B78:F78"/>
    <mergeCell ref="H52:M52"/>
    <mergeCell ref="H54:J54"/>
    <mergeCell ref="H55:J55"/>
    <mergeCell ref="C26:D26"/>
    <mergeCell ref="H26:I26"/>
    <mergeCell ref="K26:L26"/>
    <mergeCell ref="C27:D27"/>
    <mergeCell ref="H27:I27"/>
    <mergeCell ref="K27:L27"/>
    <mergeCell ref="C24:D24"/>
    <mergeCell ref="H24:I24"/>
    <mergeCell ref="K24:L24"/>
    <mergeCell ref="C25:D25"/>
    <mergeCell ref="H25:I25"/>
    <mergeCell ref="K25:L25"/>
    <mergeCell ref="K17:M17"/>
    <mergeCell ref="C23:D23"/>
    <mergeCell ref="H23:I23"/>
    <mergeCell ref="K23:L23"/>
    <mergeCell ref="B9:D9"/>
    <mergeCell ref="B10:D10"/>
    <mergeCell ref="B11:D11"/>
    <mergeCell ref="B12:D12"/>
    <mergeCell ref="C17:F17"/>
    <mergeCell ref="H17:J17"/>
    <mergeCell ref="B90:L90"/>
    <mergeCell ref="K57:L57"/>
    <mergeCell ref="K76:L76"/>
    <mergeCell ref="K73:M73"/>
    <mergeCell ref="B4:O4"/>
    <mergeCell ref="F6:O6"/>
    <mergeCell ref="B7:D7"/>
    <mergeCell ref="B8:D8"/>
    <mergeCell ref="B13:D13"/>
    <mergeCell ref="F74:H74"/>
    <mergeCell ref="E73:J73"/>
    <mergeCell ref="B71:M71"/>
    <mergeCell ref="C15:F15"/>
    <mergeCell ref="H15:M15"/>
    <mergeCell ref="C16:F16"/>
    <mergeCell ref="H16:M16"/>
  </mergeCells>
  <phoneticPr fontId="73" type="noConversion"/>
  <dataValidations count="2">
    <dataValidation type="list" allowBlank="1" showInputMessage="1" showErrorMessage="1" sqref="H17:H18 K17:K18 C17:C18" xr:uid="{00000000-0002-0000-0300-000000000000}">
      <formula1>$E$7:$O$7</formula1>
    </dataValidation>
    <dataValidation type="list" allowBlank="1" showInputMessage="1" showErrorMessage="1" prompt="Select which department's pricing to use." sqref="H55:J55" xr:uid="{00000000-0002-0000-0300-000001000000}">
      <formula1>$E$7:$O$7</formula1>
    </dataValidation>
  </dataValidations>
  <pageMargins left="0.25" right="0.25" top="0.5" bottom="0.5" header="0.05" footer="0.3"/>
  <pageSetup scale="56" fitToHeight="3" orientation="landscape" r:id="rId1"/>
  <headerFooter alignWithMargins="0">
    <oddFooter>&amp;L&amp;A&amp;C&amp;P&amp;RPHCC Educational Foundation Overhead &amp; Profit Calculator
For informational purposes only, use at your own risk.  
© 2006-2011 PHCC Educational Foundation™.</oddFooter>
  </headerFooter>
  <rowBreaks count="2" manualBreakCount="2">
    <brk id="14" max="14" man="1"/>
    <brk id="50"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9675000" r:id="rId4" name="Spinner 1272">
              <controlPr defaultSize="0" autoPict="0" altText="Please use the up &amp; down arrows to adjust the value of this cell.">
                <anchor moveWithCells="1" sizeWithCells="1">
                  <from>
                    <xdr:col>7</xdr:col>
                    <xdr:colOff>220980</xdr:colOff>
                    <xdr:row>75</xdr:row>
                    <xdr:rowOff>175260</xdr:rowOff>
                  </from>
                  <to>
                    <xdr:col>7</xdr:col>
                    <xdr:colOff>586740</xdr:colOff>
                    <xdr:row>77</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GK329"/>
  <sheetViews>
    <sheetView showGridLines="0" zoomScale="90" zoomScaleNormal="90" zoomScaleSheetLayoutView="50" workbookViewId="0">
      <selection activeCell="E9" sqref="E9:F9"/>
    </sheetView>
  </sheetViews>
  <sheetFormatPr defaultColWidth="8.5546875" defaultRowHeight="13.2" x14ac:dyDescent="0.25"/>
  <cols>
    <col min="1" max="1" width="9.109375" customWidth="1"/>
    <col min="2" max="2" width="21" style="543" hidden="1" customWidth="1"/>
    <col min="3" max="3" width="17.109375" customWidth="1"/>
    <col min="4" max="4" width="14.33203125" customWidth="1"/>
    <col min="5" max="5" width="15.6640625" customWidth="1"/>
    <col min="6" max="6" width="14.33203125" customWidth="1"/>
    <col min="7" max="7" width="1.5546875" customWidth="1"/>
    <col min="8" max="9" width="14.33203125" customWidth="1"/>
    <col min="10" max="10" width="17" customWidth="1"/>
    <col min="11" max="11" width="15.5546875" customWidth="1"/>
    <col min="12" max="12" width="15.33203125" customWidth="1"/>
    <col min="13" max="13" width="1.6640625" customWidth="1"/>
    <col min="14" max="22" width="14.33203125" customWidth="1"/>
    <col min="23" max="41" width="8.5546875" customWidth="1"/>
    <col min="42" max="42" width="25.6640625" style="404" customWidth="1"/>
    <col min="43" max="43" width="8.5546875" style="404" customWidth="1"/>
    <col min="44" max="44" width="11.109375" style="404" customWidth="1"/>
    <col min="45" max="45" width="50.6640625" style="119" bestFit="1" customWidth="1"/>
    <col min="46" max="46" width="33.6640625" bestFit="1" customWidth="1"/>
    <col min="47" max="47" width="17.88671875" bestFit="1" customWidth="1"/>
    <col min="48" max="48" width="41.6640625" bestFit="1" customWidth="1"/>
    <col min="49" max="49" width="23.109375" bestFit="1" customWidth="1"/>
    <col min="50" max="50" width="17.88671875" bestFit="1" customWidth="1"/>
    <col min="51" max="51" width="41.6640625" bestFit="1" customWidth="1"/>
    <col min="52" max="52" width="23.109375" bestFit="1" customWidth="1"/>
    <col min="53" max="53" width="17.88671875" bestFit="1" customWidth="1"/>
    <col min="54" max="54" width="41.6640625" bestFit="1" customWidth="1"/>
    <col min="55" max="55" width="23.109375" bestFit="1" customWidth="1"/>
    <col min="56" max="56" width="17.88671875" bestFit="1" customWidth="1"/>
    <col min="57" max="57" width="41.6640625" bestFit="1" customWidth="1"/>
    <col min="58" max="58" width="23.109375" bestFit="1" customWidth="1"/>
    <col min="59" max="59" width="17.88671875" bestFit="1" customWidth="1"/>
    <col min="60" max="60" width="41.6640625" bestFit="1" customWidth="1"/>
    <col min="61" max="61" width="23.109375" bestFit="1" customWidth="1"/>
    <col min="62" max="62" width="17.88671875" bestFit="1" customWidth="1"/>
    <col min="63" max="63" width="41.6640625" bestFit="1" customWidth="1"/>
    <col min="64" max="64" width="23.109375" bestFit="1" customWidth="1"/>
    <col min="65" max="65" width="17.88671875" bestFit="1" customWidth="1"/>
    <col min="66" max="66" width="41.6640625" bestFit="1" customWidth="1"/>
    <col min="67" max="67" width="23.109375" bestFit="1" customWidth="1"/>
    <col min="68" max="68" width="17.88671875" bestFit="1" customWidth="1"/>
    <col min="69" max="69" width="41.6640625" bestFit="1" customWidth="1"/>
    <col min="70" max="70" width="23.109375" bestFit="1" customWidth="1"/>
    <col min="71" max="71" width="17.88671875" bestFit="1" customWidth="1"/>
    <col min="72" max="72" width="41.6640625" bestFit="1" customWidth="1"/>
    <col min="73" max="73" width="23.109375" bestFit="1" customWidth="1"/>
    <col min="74" max="74" width="18.88671875" bestFit="1" customWidth="1"/>
    <col min="75" max="75" width="42.5546875" bestFit="1" customWidth="1"/>
    <col min="76" max="76" width="24.44140625" bestFit="1" customWidth="1"/>
    <col min="77" max="77" width="8.5546875" customWidth="1"/>
    <col min="78" max="78" width="41.6640625" bestFit="1" customWidth="1"/>
    <col min="79" max="79" width="16.5546875" bestFit="1" customWidth="1"/>
    <col min="80" max="80" width="8.5546875" customWidth="1"/>
    <col min="81" max="81" width="41.6640625" bestFit="1" customWidth="1"/>
    <col min="82" max="82" width="16.5546875" bestFit="1" customWidth="1"/>
    <col min="83" max="83" width="8.5546875" customWidth="1"/>
    <col min="84" max="84" width="41.6640625" bestFit="1" customWidth="1"/>
    <col min="85" max="85" width="16.5546875" bestFit="1" customWidth="1"/>
    <col min="86" max="86" width="8.5546875" customWidth="1"/>
    <col min="87" max="87" width="41.6640625" bestFit="1" customWidth="1"/>
    <col min="88" max="88" width="16.5546875" bestFit="1" customWidth="1"/>
    <col min="89" max="89" width="8.5546875" customWidth="1"/>
    <col min="90" max="90" width="41.6640625" bestFit="1" customWidth="1"/>
    <col min="91" max="91" width="16.5546875" bestFit="1" customWidth="1"/>
    <col min="92" max="92" width="8.5546875" customWidth="1"/>
    <col min="93" max="93" width="41.6640625" bestFit="1" customWidth="1"/>
    <col min="94" max="94" width="16.5546875" bestFit="1" customWidth="1"/>
    <col min="95" max="95" width="8.5546875" customWidth="1"/>
    <col min="96" max="96" width="41.6640625" bestFit="1" customWidth="1"/>
    <col min="97" max="97" width="16.5546875" bestFit="1" customWidth="1"/>
    <col min="98" max="98" width="8.5546875" customWidth="1"/>
    <col min="99" max="99" width="41.6640625" bestFit="1" customWidth="1"/>
    <col min="100" max="100" width="16.5546875" bestFit="1" customWidth="1"/>
    <col min="101" max="101" width="8.5546875" customWidth="1"/>
    <col min="102" max="102" width="41.6640625" bestFit="1" customWidth="1"/>
    <col min="103" max="103" width="16.5546875" bestFit="1" customWidth="1"/>
    <col min="104" max="104" width="8.5546875" customWidth="1"/>
    <col min="105" max="105" width="41.6640625" bestFit="1" customWidth="1"/>
    <col min="106" max="106" width="16.5546875" bestFit="1" customWidth="1"/>
    <col min="107" max="107" width="8.5546875" customWidth="1"/>
    <col min="108" max="108" width="41.6640625" bestFit="1" customWidth="1"/>
    <col min="109" max="109" width="16.5546875" bestFit="1" customWidth="1"/>
    <col min="110" max="110" width="8.5546875" customWidth="1"/>
    <col min="111" max="111" width="41.6640625" bestFit="1" customWidth="1"/>
    <col min="112" max="112" width="16.5546875" bestFit="1" customWidth="1"/>
    <col min="113" max="113" width="8.5546875" customWidth="1"/>
    <col min="114" max="114" width="41.6640625" bestFit="1" customWidth="1"/>
    <col min="115" max="115" width="16.5546875" bestFit="1" customWidth="1"/>
    <col min="116" max="116" width="8.5546875" customWidth="1"/>
    <col min="117" max="117" width="41.6640625" bestFit="1" customWidth="1"/>
    <col min="118" max="118" width="16.5546875" bestFit="1" customWidth="1"/>
    <col min="119" max="119" width="8.5546875" customWidth="1"/>
    <col min="120" max="120" width="41.6640625" bestFit="1" customWidth="1"/>
    <col min="121" max="121" width="16.5546875" bestFit="1" customWidth="1"/>
    <col min="122" max="122" width="8.5546875" customWidth="1"/>
    <col min="123" max="123" width="41.6640625" bestFit="1" customWidth="1"/>
    <col min="124" max="124" width="16.5546875" bestFit="1" customWidth="1"/>
    <col min="125" max="125" width="8.5546875" customWidth="1"/>
    <col min="126" max="126" width="41.6640625" bestFit="1" customWidth="1"/>
    <col min="127" max="127" width="16.5546875" bestFit="1" customWidth="1"/>
    <col min="128" max="128" width="8.5546875" customWidth="1"/>
    <col min="129" max="129" width="41.6640625" bestFit="1" customWidth="1"/>
    <col min="130" max="130" width="16.5546875" bestFit="1" customWidth="1"/>
    <col min="131" max="131" width="8.5546875" customWidth="1"/>
    <col min="132" max="132" width="41.6640625" bestFit="1" customWidth="1"/>
    <col min="133" max="133" width="16.5546875" bestFit="1" customWidth="1"/>
    <col min="134" max="134" width="8.5546875" customWidth="1"/>
    <col min="135" max="135" width="41.6640625" bestFit="1" customWidth="1"/>
    <col min="136" max="136" width="16.5546875" bestFit="1" customWidth="1"/>
    <col min="137" max="137" width="8.5546875" customWidth="1"/>
    <col min="138" max="138" width="41.6640625" bestFit="1" customWidth="1"/>
    <col min="139" max="139" width="16.5546875" bestFit="1" customWidth="1"/>
    <col min="140" max="140" width="8.5546875" customWidth="1"/>
    <col min="141" max="141" width="41.6640625" bestFit="1" customWidth="1"/>
    <col min="142" max="142" width="16.5546875" bestFit="1" customWidth="1"/>
    <col min="143" max="143" width="8.5546875" customWidth="1"/>
    <col min="144" max="144" width="41.6640625" bestFit="1" customWidth="1"/>
    <col min="145" max="145" width="16.5546875" bestFit="1" customWidth="1"/>
    <col min="146" max="146" width="8.5546875" customWidth="1"/>
    <col min="147" max="147" width="41.6640625" bestFit="1" customWidth="1"/>
    <col min="148" max="148" width="16.5546875" bestFit="1" customWidth="1"/>
    <col min="149" max="149" width="8.5546875" customWidth="1"/>
    <col min="150" max="150" width="41.6640625" bestFit="1" customWidth="1"/>
    <col min="151" max="151" width="16.5546875" bestFit="1" customWidth="1"/>
    <col min="152" max="152" width="8.5546875" customWidth="1"/>
    <col min="153" max="153" width="41.6640625" bestFit="1" customWidth="1"/>
    <col min="154" max="154" width="16.5546875" bestFit="1" customWidth="1"/>
    <col min="155" max="155" width="8.5546875" customWidth="1"/>
    <col min="156" max="156" width="41.6640625" bestFit="1" customWidth="1"/>
    <col min="157" max="157" width="16.5546875" bestFit="1" customWidth="1"/>
    <col min="158" max="158" width="8.5546875" customWidth="1"/>
    <col min="159" max="159" width="41.6640625" bestFit="1" customWidth="1"/>
    <col min="160" max="160" width="16.5546875" bestFit="1" customWidth="1"/>
    <col min="161" max="161" width="8.5546875" customWidth="1"/>
    <col min="162" max="162" width="41.6640625" bestFit="1" customWidth="1"/>
    <col min="163" max="163" width="16.5546875" bestFit="1" customWidth="1"/>
    <col min="164" max="164" width="8.5546875" customWidth="1"/>
    <col min="165" max="165" width="41.6640625" bestFit="1" customWidth="1"/>
    <col min="166" max="166" width="16.5546875" bestFit="1" customWidth="1"/>
    <col min="167" max="167" width="8.5546875" customWidth="1"/>
    <col min="168" max="168" width="41.6640625" bestFit="1" customWidth="1"/>
    <col min="169" max="169" width="16.5546875" bestFit="1" customWidth="1"/>
    <col min="170" max="170" width="8.5546875" customWidth="1"/>
    <col min="171" max="171" width="41.6640625" bestFit="1" customWidth="1"/>
    <col min="172" max="172" width="16.5546875" bestFit="1" customWidth="1"/>
    <col min="173" max="173" width="8.5546875" customWidth="1"/>
    <col min="174" max="174" width="41.6640625" bestFit="1" customWidth="1"/>
    <col min="175" max="175" width="16.5546875" bestFit="1" customWidth="1"/>
    <col min="176" max="176" width="8.5546875" customWidth="1"/>
    <col min="177" max="177" width="41.6640625" bestFit="1" customWidth="1"/>
    <col min="178" max="178" width="16.5546875" bestFit="1" customWidth="1"/>
    <col min="179" max="179" width="8.5546875" customWidth="1"/>
    <col min="180" max="180" width="41.6640625" bestFit="1" customWidth="1"/>
    <col min="181" max="181" width="16.5546875" bestFit="1" customWidth="1"/>
    <col min="182" max="182" width="8.5546875" customWidth="1"/>
    <col min="183" max="183" width="41.6640625" bestFit="1" customWidth="1"/>
    <col min="184" max="184" width="16.5546875" bestFit="1" customWidth="1"/>
    <col min="185" max="185" width="8.5546875" customWidth="1"/>
    <col min="186" max="186" width="41.6640625" bestFit="1" customWidth="1"/>
    <col min="187" max="187" width="16.5546875" bestFit="1" customWidth="1"/>
    <col min="188" max="188" width="8.5546875" customWidth="1"/>
    <col min="189" max="189" width="41.6640625" bestFit="1" customWidth="1"/>
    <col min="190" max="190" width="16.5546875" bestFit="1" customWidth="1"/>
    <col min="191" max="191" width="8.5546875" customWidth="1"/>
    <col min="192" max="192" width="41.6640625" bestFit="1" customWidth="1"/>
    <col min="193" max="193" width="16.5546875" bestFit="1" customWidth="1"/>
  </cols>
  <sheetData>
    <row r="1" spans="2:16" x14ac:dyDescent="0.25">
      <c r="B1" s="543" t="s">
        <v>162</v>
      </c>
    </row>
    <row r="2" spans="2:16" ht="27.6" x14ac:dyDescent="0.3">
      <c r="F2" s="176" t="s">
        <v>418</v>
      </c>
      <c r="G2" s="176"/>
      <c r="I2" s="176"/>
    </row>
    <row r="3" spans="2:16" ht="24" customHeight="1" x14ac:dyDescent="0.3">
      <c r="F3" s="3" t="s">
        <v>607</v>
      </c>
      <c r="G3" s="226"/>
      <c r="I3" s="226"/>
      <c r="J3" s="226"/>
      <c r="K3" s="226"/>
      <c r="L3" s="226"/>
      <c r="M3" s="226"/>
      <c r="N3" s="226"/>
      <c r="O3" s="226"/>
      <c r="P3" s="226"/>
    </row>
    <row r="4" spans="2:16" ht="18.75" customHeight="1" thickBot="1" x14ac:dyDescent="0.35">
      <c r="F4" s="176"/>
      <c r="G4" s="226"/>
      <c r="I4" s="226"/>
      <c r="J4" s="227"/>
      <c r="K4" s="227"/>
      <c r="L4" s="227"/>
      <c r="M4" s="227"/>
      <c r="N4" s="227"/>
      <c r="O4" s="227"/>
      <c r="P4" s="227"/>
    </row>
    <row r="5" spans="2:16" ht="34.5" customHeight="1" x14ac:dyDescent="0.35">
      <c r="C5" s="1237" t="s">
        <v>613</v>
      </c>
      <c r="D5" s="1238"/>
      <c r="E5" s="1238"/>
      <c r="F5" s="1238"/>
      <c r="G5" s="1238"/>
      <c r="H5" s="1238"/>
      <c r="I5" s="1238"/>
      <c r="J5" s="1239"/>
      <c r="K5" s="1240"/>
      <c r="L5" s="227"/>
      <c r="M5" s="227"/>
      <c r="N5" s="834" t="s">
        <v>665</v>
      </c>
      <c r="O5" s="227"/>
      <c r="P5" s="227"/>
    </row>
    <row r="6" spans="2:16" ht="89.25" customHeight="1" thickBot="1" x14ac:dyDescent="0.35">
      <c r="C6" s="1118"/>
      <c r="D6" s="1241"/>
      <c r="E6" s="1241"/>
      <c r="F6" s="1241"/>
      <c r="G6" s="1241"/>
      <c r="H6" s="1241"/>
      <c r="I6" s="1241"/>
      <c r="J6" s="1241"/>
      <c r="K6" s="1119"/>
      <c r="L6" s="227"/>
      <c r="M6" s="227"/>
      <c r="N6" s="227"/>
      <c r="O6" s="227"/>
      <c r="P6" s="227"/>
    </row>
    <row r="7" spans="2:16" ht="20.25" customHeight="1" thickBot="1" x14ac:dyDescent="0.35">
      <c r="C7" s="445"/>
      <c r="D7" s="401"/>
      <c r="E7" s="401"/>
      <c r="F7" s="401"/>
      <c r="G7" s="401"/>
      <c r="H7" s="401"/>
      <c r="I7" s="401"/>
      <c r="J7" s="479"/>
      <c r="K7" s="479"/>
      <c r="L7" s="227"/>
      <c r="M7" s="227"/>
      <c r="N7" s="227"/>
      <c r="O7" s="227"/>
      <c r="P7" s="227"/>
    </row>
    <row r="8" spans="2:16" ht="23.25" customHeight="1" x14ac:dyDescent="0.3">
      <c r="C8" s="1179" t="s">
        <v>479</v>
      </c>
      <c r="D8" s="1180"/>
      <c r="E8" s="1180"/>
      <c r="F8" s="1180"/>
      <c r="G8" s="1180"/>
      <c r="H8" s="1180"/>
      <c r="I8" s="1180"/>
      <c r="J8" s="1180"/>
      <c r="K8" s="1254"/>
      <c r="L8" s="227"/>
      <c r="M8" s="227"/>
      <c r="N8" s="227"/>
      <c r="O8" s="227"/>
      <c r="P8" s="227"/>
    </row>
    <row r="9" spans="2:16" ht="31.5" customHeight="1" x14ac:dyDescent="0.3">
      <c r="C9" s="1142" t="s">
        <v>476</v>
      </c>
      <c r="D9" s="1043"/>
      <c r="E9" s="1156" t="s">
        <v>586</v>
      </c>
      <c r="F9" s="1157"/>
      <c r="G9" s="480"/>
      <c r="H9" s="1156" t="s">
        <v>587</v>
      </c>
      <c r="I9" s="1157"/>
      <c r="J9" s="1158" t="str">
        <f>E9&amp;" vs "&amp;H9</f>
        <v>Employee1 vs Employee2</v>
      </c>
      <c r="K9" s="1159"/>
      <c r="L9" s="227"/>
      <c r="M9" s="227"/>
      <c r="N9" s="227"/>
      <c r="O9" s="227"/>
      <c r="P9" s="227"/>
    </row>
    <row r="10" spans="2:16" ht="15" customHeight="1" x14ac:dyDescent="0.3">
      <c r="C10" s="1132" t="s">
        <v>286</v>
      </c>
      <c r="D10" s="1133"/>
      <c r="E10" s="1147">
        <f>HLOOKUP(E$9,_EmpCompare,3,FALSE)</f>
        <v>0</v>
      </c>
      <c r="F10" s="1043"/>
      <c r="G10" s="408"/>
      <c r="H10" s="1147">
        <f>HLOOKUP(H$9,_EmpCompare,3,FALSE)</f>
        <v>0</v>
      </c>
      <c r="I10" s="1043"/>
      <c r="J10" s="1148">
        <f t="shared" ref="J10:J16" si="0">E10-H10</f>
        <v>0</v>
      </c>
      <c r="K10" s="1149"/>
      <c r="L10" s="227"/>
      <c r="M10" s="227"/>
      <c r="N10" s="227"/>
      <c r="O10" s="227"/>
      <c r="P10" s="227"/>
    </row>
    <row r="11" spans="2:16" ht="15" customHeight="1" x14ac:dyDescent="0.3">
      <c r="C11" s="1132" t="s">
        <v>283</v>
      </c>
      <c r="D11" s="1133"/>
      <c r="E11" s="1154">
        <f>HLOOKUP(E$9,_EmpCompare,4,FALSE)</f>
        <v>0</v>
      </c>
      <c r="F11" s="1155"/>
      <c r="G11" s="408"/>
      <c r="H11" s="1147">
        <f>HLOOKUP(H$9,_EmpCompare,4,FALSE)</f>
        <v>0</v>
      </c>
      <c r="I11" s="1043"/>
      <c r="J11" s="1148">
        <f t="shared" si="0"/>
        <v>0</v>
      </c>
      <c r="K11" s="1149"/>
      <c r="L11" s="227"/>
      <c r="M11" s="227"/>
      <c r="N11" s="227"/>
      <c r="O11" s="227"/>
      <c r="P11" s="227"/>
    </row>
    <row r="12" spans="2:16" ht="15" customHeight="1" x14ac:dyDescent="0.3">
      <c r="C12" s="1132" t="s">
        <v>284</v>
      </c>
      <c r="D12" s="1133"/>
      <c r="E12" s="1154">
        <f>HLOOKUP(E$9,_EmpCompare,5,FALSE)</f>
        <v>0</v>
      </c>
      <c r="F12" s="1155"/>
      <c r="G12" s="408"/>
      <c r="H12" s="1147">
        <f>HLOOKUP(H$9,_EmpCompare,5,FALSE)</f>
        <v>0</v>
      </c>
      <c r="I12" s="1043"/>
      <c r="J12" s="1148">
        <f t="shared" si="0"/>
        <v>0</v>
      </c>
      <c r="K12" s="1149"/>
      <c r="L12" s="227"/>
      <c r="M12" s="227"/>
      <c r="N12" s="227"/>
      <c r="O12" s="227"/>
      <c r="P12" s="227"/>
    </row>
    <row r="13" spans="2:16" ht="15" customHeight="1" x14ac:dyDescent="0.3">
      <c r="C13" s="1132" t="s">
        <v>188</v>
      </c>
      <c r="D13" s="1133"/>
      <c r="E13" s="1154">
        <f>HLOOKUP(E$9,_EmpCompare,6,FALSE)</f>
        <v>0</v>
      </c>
      <c r="F13" s="1155"/>
      <c r="G13" s="408"/>
      <c r="H13" s="1147">
        <f>HLOOKUP(H$9,_EmpCompare,6,FALSE)</f>
        <v>0</v>
      </c>
      <c r="I13" s="1043"/>
      <c r="J13" s="1148">
        <f t="shared" si="0"/>
        <v>0</v>
      </c>
      <c r="K13" s="1149"/>
      <c r="L13" s="227"/>
      <c r="M13" s="227"/>
      <c r="N13" s="227"/>
      <c r="O13" s="227"/>
      <c r="P13" s="227"/>
    </row>
    <row r="14" spans="2:16" ht="15" customHeight="1" x14ac:dyDescent="0.3">
      <c r="C14" s="1132" t="s">
        <v>495</v>
      </c>
      <c r="D14" s="1133"/>
      <c r="E14" s="1150">
        <f>HLOOKUP(E$9,_EmpCompare,9,FALSE)</f>
        <v>0</v>
      </c>
      <c r="F14" s="1151"/>
      <c r="G14" s="408"/>
      <c r="H14" s="1152">
        <f>HLOOKUP(H$9,_EmpCompare,9,FALSE)</f>
        <v>0</v>
      </c>
      <c r="I14" s="1153"/>
      <c r="J14" s="1148">
        <f t="shared" si="0"/>
        <v>0</v>
      </c>
      <c r="K14" s="1149"/>
      <c r="L14" s="227"/>
      <c r="M14" s="227"/>
      <c r="N14" s="227"/>
      <c r="O14" s="227"/>
      <c r="P14" s="227"/>
    </row>
    <row r="15" spans="2:16" ht="15" customHeight="1" x14ac:dyDescent="0.3">
      <c r="C15" s="1132" t="s">
        <v>496</v>
      </c>
      <c r="D15" s="1133"/>
      <c r="E15" s="1150">
        <f>HLOOKUP(E$9,_EmpCompare,10,FALSE)</f>
        <v>0</v>
      </c>
      <c r="F15" s="1151"/>
      <c r="G15" s="408"/>
      <c r="H15" s="1152">
        <f>HLOOKUP(H$9,_EmpCompare,10,FALSE)</f>
        <v>0</v>
      </c>
      <c r="I15" s="1153"/>
      <c r="J15" s="1148">
        <f t="shared" si="0"/>
        <v>0</v>
      </c>
      <c r="K15" s="1149"/>
      <c r="L15" s="227"/>
      <c r="M15" s="227"/>
      <c r="N15" s="227"/>
      <c r="O15" s="227"/>
      <c r="P15" s="227"/>
    </row>
    <row r="16" spans="2:16" ht="15" customHeight="1" x14ac:dyDescent="0.3">
      <c r="C16" s="1132" t="s">
        <v>285</v>
      </c>
      <c r="D16" s="1133"/>
      <c r="E16" s="1150">
        <f>HLOOKUP(E$9,_EmpCompare,11,FALSE)</f>
        <v>0</v>
      </c>
      <c r="F16" s="1151"/>
      <c r="G16" s="408"/>
      <c r="H16" s="1152">
        <f>HLOOKUP(H$9,_EmpCompare,11,FALSE)</f>
        <v>0</v>
      </c>
      <c r="I16" s="1153"/>
      <c r="J16" s="1148">
        <f t="shared" si="0"/>
        <v>0</v>
      </c>
      <c r="K16" s="1149"/>
      <c r="L16" s="227"/>
      <c r="M16" s="227"/>
      <c r="N16" s="227"/>
      <c r="O16" s="227"/>
      <c r="P16" s="227"/>
    </row>
    <row r="17" spans="3:44" ht="15" customHeight="1" x14ac:dyDescent="0.3">
      <c r="C17" s="1132" t="s">
        <v>262</v>
      </c>
      <c r="D17" s="1133"/>
      <c r="E17" s="1147" t="str">
        <f>HLOOKUP(E$9,_EmpCompare,7,FALSE)</f>
        <v/>
      </c>
      <c r="F17" s="1043"/>
      <c r="G17" s="408"/>
      <c r="H17" s="1147" t="str">
        <f>HLOOKUP(H$9,_EmpCompare,7,FALSE)</f>
        <v/>
      </c>
      <c r="I17" s="1043"/>
      <c r="J17" s="1148">
        <f>IF(ISERROR(E17-H17),0,E17-H17)</f>
        <v>0</v>
      </c>
      <c r="K17" s="1149"/>
      <c r="L17" s="227"/>
      <c r="M17" s="227"/>
      <c r="N17" s="227"/>
      <c r="O17" s="227"/>
      <c r="P17" s="227"/>
    </row>
    <row r="18" spans="3:44" ht="15" customHeight="1" x14ac:dyDescent="0.3">
      <c r="C18" s="1132" t="s">
        <v>403</v>
      </c>
      <c r="D18" s="1133"/>
      <c r="E18" s="1147" t="str">
        <f>HLOOKUP(E$9,_EmpCompare,12,FALSE)</f>
        <v>No Billable Hours</v>
      </c>
      <c r="F18" s="1043"/>
      <c r="G18" s="408"/>
      <c r="H18" s="1147" t="str">
        <f>HLOOKUP(H$9,_EmpCompare,12,FALSE)</f>
        <v>No Billable Hours</v>
      </c>
      <c r="I18" s="1043"/>
      <c r="J18" s="1148" t="str">
        <f>IF(OR(E18="No Billable Hours",H18="No Billable Hours"),"No Comparison Available",E18-H18)</f>
        <v>No Comparison Available</v>
      </c>
      <c r="K18" s="1149"/>
      <c r="L18" s="227"/>
      <c r="M18" s="227"/>
      <c r="N18" s="227"/>
      <c r="O18" s="227"/>
      <c r="P18" s="227"/>
    </row>
    <row r="19" spans="3:44" ht="15" customHeight="1" x14ac:dyDescent="0.3">
      <c r="C19" s="1132" t="s">
        <v>359</v>
      </c>
      <c r="D19" s="1133"/>
      <c r="E19" s="1134">
        <f>HLOOKUP(E$9,_EmpCompare,13,FALSE)</f>
        <v>0</v>
      </c>
      <c r="F19" s="1135"/>
      <c r="G19" s="426"/>
      <c r="H19" s="1134">
        <f>HLOOKUP(H$9,_EmpCompare,13,FALSE)</f>
        <v>0</v>
      </c>
      <c r="I19" s="1043"/>
      <c r="J19" s="1136">
        <f>E19-H19</f>
        <v>0</v>
      </c>
      <c r="K19" s="1137"/>
      <c r="L19" s="227"/>
      <c r="M19" s="227"/>
      <c r="N19" s="227"/>
      <c r="O19" s="227"/>
      <c r="P19" s="227"/>
    </row>
    <row r="20" spans="3:44" ht="15" customHeight="1" thickBot="1" x14ac:dyDescent="0.35">
      <c r="C20" s="1106" t="s">
        <v>497</v>
      </c>
      <c r="D20" s="1107"/>
      <c r="E20" s="1108">
        <f ca="1">HLOOKUP(E$9,JohnEmpCompare,26,FALSE)</f>
        <v>0</v>
      </c>
      <c r="F20" s="1109"/>
      <c r="G20" s="427"/>
      <c r="H20" s="1108">
        <f ca="1">HLOOKUP(H$9,JohnEmpCompare,26,FALSE)</f>
        <v>0</v>
      </c>
      <c r="I20" s="1144"/>
      <c r="J20" s="1145">
        <f ca="1">E20-H20</f>
        <v>0</v>
      </c>
      <c r="K20" s="1146"/>
      <c r="L20" s="227"/>
      <c r="M20" s="227"/>
      <c r="N20" s="227"/>
      <c r="O20" s="227"/>
      <c r="P20" s="227"/>
    </row>
    <row r="21" spans="3:44" ht="15" customHeight="1" x14ac:dyDescent="0.3">
      <c r="C21" s="446"/>
      <c r="D21" s="13"/>
      <c r="E21" s="447"/>
      <c r="F21" s="448"/>
      <c r="G21" s="448"/>
      <c r="H21" s="447"/>
      <c r="J21" s="449"/>
      <c r="K21" s="450"/>
      <c r="L21" s="227"/>
      <c r="M21" s="227"/>
      <c r="N21" s="227"/>
      <c r="O21" s="227"/>
      <c r="P21" s="227"/>
      <c r="AP21" s="13"/>
      <c r="AQ21" s="13"/>
      <c r="AR21" s="13"/>
    </row>
    <row r="22" spans="3:44" ht="15" customHeight="1" x14ac:dyDescent="0.3">
      <c r="C22" s="446"/>
      <c r="D22" s="13"/>
      <c r="E22" s="447"/>
      <c r="F22" s="448"/>
      <c r="G22" s="448"/>
      <c r="H22" s="447"/>
      <c r="J22" s="449"/>
      <c r="K22" s="450"/>
      <c r="L22" s="227"/>
      <c r="M22" s="227"/>
      <c r="N22" s="227"/>
      <c r="O22" s="227"/>
      <c r="P22" s="227"/>
      <c r="AP22" s="13"/>
      <c r="AQ22" s="13"/>
      <c r="AR22" s="13"/>
    </row>
    <row r="23" spans="3:44" ht="15" customHeight="1" x14ac:dyDescent="0.3">
      <c r="C23" s="446"/>
      <c r="D23" s="13"/>
      <c r="E23" s="447"/>
      <c r="F23" s="448"/>
      <c r="G23" s="448"/>
      <c r="H23" s="447"/>
      <c r="J23" s="449"/>
      <c r="K23" s="450"/>
      <c r="L23" s="227"/>
      <c r="M23" s="227"/>
      <c r="N23" s="227"/>
      <c r="O23" s="227"/>
      <c r="P23" s="227"/>
      <c r="AP23" s="13"/>
      <c r="AQ23" s="13"/>
      <c r="AR23" s="13"/>
    </row>
    <row r="24" spans="3:44" ht="15" customHeight="1" x14ac:dyDescent="0.3">
      <c r="C24" s="446"/>
      <c r="D24" s="13"/>
      <c r="E24" s="447"/>
      <c r="F24" s="448"/>
      <c r="G24" s="448"/>
      <c r="H24" s="447"/>
      <c r="J24" s="449"/>
      <c r="K24" s="450"/>
      <c r="L24" s="227"/>
      <c r="M24" s="227"/>
      <c r="N24" s="227"/>
      <c r="O24" s="227"/>
      <c r="P24" s="227"/>
      <c r="AP24" s="13"/>
      <c r="AQ24" s="13"/>
      <c r="AR24" s="13"/>
    </row>
    <row r="25" spans="3:44" ht="15" customHeight="1" x14ac:dyDescent="0.3">
      <c r="C25" s="446"/>
      <c r="D25" s="13"/>
      <c r="E25" s="447"/>
      <c r="F25" s="448"/>
      <c r="G25" s="448"/>
      <c r="H25" s="447"/>
      <c r="J25" s="449"/>
      <c r="K25" s="450"/>
      <c r="L25" s="227"/>
      <c r="M25" s="227"/>
      <c r="N25" s="227"/>
      <c r="O25" s="227"/>
      <c r="P25" s="227"/>
      <c r="AP25" s="13"/>
      <c r="AQ25" s="13"/>
      <c r="AR25" s="13"/>
    </row>
    <row r="26" spans="3:44" ht="15" customHeight="1" x14ac:dyDescent="0.3">
      <c r="C26" s="446"/>
      <c r="D26" s="13"/>
      <c r="E26" s="447"/>
      <c r="F26" s="448"/>
      <c r="G26" s="448"/>
      <c r="H26" s="447"/>
      <c r="J26" s="449"/>
      <c r="K26" s="450"/>
      <c r="L26" s="227"/>
      <c r="M26" s="227"/>
      <c r="N26" s="227"/>
      <c r="O26" s="227"/>
      <c r="P26" s="227"/>
      <c r="AP26" s="13"/>
      <c r="AQ26" s="13"/>
      <c r="AR26" s="13"/>
    </row>
    <row r="27" spans="3:44" ht="15" customHeight="1" x14ac:dyDescent="0.3">
      <c r="C27" s="446"/>
      <c r="D27" s="13"/>
      <c r="E27" s="447"/>
      <c r="F27" s="448"/>
      <c r="G27" s="448"/>
      <c r="H27" s="447"/>
      <c r="J27" s="449"/>
      <c r="K27" s="450"/>
      <c r="L27" s="227"/>
      <c r="M27" s="227"/>
      <c r="N27" s="227"/>
      <c r="O27" s="227"/>
      <c r="P27" s="227"/>
      <c r="AP27" s="13"/>
      <c r="AQ27" s="13"/>
      <c r="AR27" s="13"/>
    </row>
    <row r="28" spans="3:44" ht="15" customHeight="1" x14ac:dyDescent="0.3">
      <c r="C28" s="446"/>
      <c r="D28" s="13"/>
      <c r="E28" s="447"/>
      <c r="F28" s="448"/>
      <c r="G28" s="448"/>
      <c r="H28" s="447"/>
      <c r="J28" s="449"/>
      <c r="K28" s="450"/>
      <c r="L28" s="227"/>
      <c r="M28" s="227"/>
      <c r="N28" s="227"/>
      <c r="O28" s="227"/>
      <c r="P28" s="227"/>
      <c r="AP28" s="13"/>
      <c r="AQ28" s="13"/>
      <c r="AR28" s="13"/>
    </row>
    <row r="29" spans="3:44" ht="15" customHeight="1" x14ac:dyDescent="0.3">
      <c r="C29" s="446"/>
      <c r="D29" s="13"/>
      <c r="E29" s="447"/>
      <c r="F29" s="448"/>
      <c r="G29" s="448"/>
      <c r="H29" s="447"/>
      <c r="J29" s="449"/>
      <c r="K29" s="450"/>
      <c r="L29" s="227"/>
      <c r="M29" s="227"/>
      <c r="N29" s="227"/>
      <c r="O29" s="227"/>
      <c r="P29" s="227"/>
      <c r="AP29" s="13"/>
      <c r="AQ29" s="13"/>
      <c r="AR29" s="13"/>
    </row>
    <row r="30" spans="3:44" ht="15" customHeight="1" x14ac:dyDescent="0.3">
      <c r="C30" s="446"/>
      <c r="D30" s="13"/>
      <c r="E30" s="447"/>
      <c r="F30" s="448"/>
      <c r="G30" s="448"/>
      <c r="H30" s="447"/>
      <c r="J30" s="449"/>
      <c r="K30" s="450"/>
      <c r="L30" s="227"/>
      <c r="M30" s="227"/>
      <c r="N30" s="227"/>
      <c r="O30" s="227"/>
      <c r="P30" s="227"/>
      <c r="AP30" s="13"/>
      <c r="AQ30" s="13"/>
      <c r="AR30" s="13"/>
    </row>
    <row r="31" spans="3:44" ht="15" customHeight="1" x14ac:dyDescent="0.3">
      <c r="C31" s="446"/>
      <c r="D31" s="13"/>
      <c r="E31" s="447"/>
      <c r="F31" s="448"/>
      <c r="G31" s="448"/>
      <c r="H31" s="447"/>
      <c r="J31" s="449"/>
      <c r="K31" s="450"/>
      <c r="L31" s="227"/>
      <c r="M31" s="227"/>
      <c r="N31" s="227"/>
      <c r="O31" s="227"/>
      <c r="P31" s="227"/>
      <c r="AP31" s="13"/>
      <c r="AQ31" s="13"/>
      <c r="AR31" s="13"/>
    </row>
    <row r="32" spans="3:44" ht="15" customHeight="1" x14ac:dyDescent="0.3">
      <c r="C32" s="446"/>
      <c r="D32" s="13"/>
      <c r="E32" s="447"/>
      <c r="F32" s="448"/>
      <c r="G32" s="448"/>
      <c r="H32" s="447"/>
      <c r="J32" s="449"/>
      <c r="K32" s="450"/>
      <c r="L32" s="227"/>
      <c r="M32" s="227"/>
      <c r="N32" s="227"/>
      <c r="O32" s="227"/>
      <c r="P32" s="227"/>
      <c r="AP32" s="13"/>
      <c r="AQ32" s="13"/>
      <c r="AR32" s="13"/>
    </row>
    <row r="33" spans="3:44" ht="15" customHeight="1" x14ac:dyDescent="0.3">
      <c r="C33" s="446"/>
      <c r="D33" s="13"/>
      <c r="E33" s="447"/>
      <c r="F33" s="448"/>
      <c r="G33" s="448"/>
      <c r="H33" s="447"/>
      <c r="J33" s="449"/>
      <c r="K33" s="450"/>
      <c r="L33" s="227"/>
      <c r="M33" s="227"/>
      <c r="N33" s="227"/>
      <c r="O33" s="227"/>
      <c r="P33" s="227"/>
      <c r="AP33" s="13"/>
      <c r="AQ33" s="13"/>
      <c r="AR33" s="13"/>
    </row>
    <row r="34" spans="3:44" ht="15" customHeight="1" x14ac:dyDescent="0.3">
      <c r="C34" s="446"/>
      <c r="D34" s="13"/>
      <c r="E34" s="447"/>
      <c r="F34" s="448"/>
      <c r="G34" s="448"/>
      <c r="H34" s="447"/>
      <c r="J34" s="449"/>
      <c r="K34" s="450"/>
      <c r="L34" s="227"/>
      <c r="M34" s="227"/>
      <c r="N34" s="227"/>
      <c r="O34" s="227"/>
      <c r="P34" s="227"/>
      <c r="AP34" s="13"/>
      <c r="AQ34" s="13"/>
      <c r="AR34" s="13"/>
    </row>
    <row r="35" spans="3:44" ht="15" customHeight="1" x14ac:dyDescent="0.3">
      <c r="C35" s="446"/>
      <c r="D35" s="13"/>
      <c r="E35" s="447"/>
      <c r="F35" s="448"/>
      <c r="G35" s="448"/>
      <c r="H35" s="447"/>
      <c r="J35" s="449"/>
      <c r="K35" s="450"/>
      <c r="L35" s="227"/>
      <c r="M35" s="227"/>
      <c r="N35" s="227"/>
      <c r="O35" s="227"/>
      <c r="P35" s="227"/>
      <c r="AP35" s="13"/>
      <c r="AQ35" s="13"/>
      <c r="AR35" s="13"/>
    </row>
    <row r="36" spans="3:44" ht="15" customHeight="1" x14ac:dyDescent="0.3">
      <c r="C36" s="446"/>
      <c r="D36" s="13"/>
      <c r="E36" s="447"/>
      <c r="F36" s="448"/>
      <c r="G36" s="448"/>
      <c r="H36" s="447"/>
      <c r="J36" s="449"/>
      <c r="K36" s="450"/>
      <c r="L36" s="227"/>
      <c r="M36" s="227"/>
      <c r="N36" s="227"/>
      <c r="O36" s="227"/>
      <c r="P36" s="227"/>
      <c r="AP36" s="13"/>
      <c r="AQ36" s="13"/>
      <c r="AR36" s="13"/>
    </row>
    <row r="37" spans="3:44" ht="15" customHeight="1" x14ac:dyDescent="0.3">
      <c r="C37" s="446"/>
      <c r="D37" s="13"/>
      <c r="E37" s="447"/>
      <c r="F37" s="448"/>
      <c r="G37" s="448"/>
      <c r="H37" s="447"/>
      <c r="J37" s="449"/>
      <c r="K37" s="450"/>
      <c r="L37" s="227"/>
      <c r="M37" s="227"/>
      <c r="N37" s="227"/>
      <c r="O37" s="227"/>
      <c r="P37" s="227"/>
      <c r="AP37" s="13"/>
      <c r="AQ37" s="13"/>
      <c r="AR37" s="13"/>
    </row>
    <row r="38" spans="3:44" ht="15" customHeight="1" x14ac:dyDescent="0.3">
      <c r="C38" s="446"/>
      <c r="D38" s="13"/>
      <c r="E38" s="447"/>
      <c r="F38" s="448"/>
      <c r="G38" s="448"/>
      <c r="H38" s="447"/>
      <c r="J38" s="449"/>
      <c r="K38" s="450"/>
      <c r="L38" s="227"/>
      <c r="M38" s="227"/>
      <c r="N38" s="227"/>
      <c r="O38" s="227"/>
      <c r="P38" s="227"/>
      <c r="AP38" s="13"/>
      <c r="AQ38" s="13"/>
      <c r="AR38" s="13"/>
    </row>
    <row r="39" spans="3:44" ht="15" customHeight="1" x14ac:dyDescent="0.3">
      <c r="C39" s="446"/>
      <c r="D39" s="13"/>
      <c r="E39" s="447"/>
      <c r="F39" s="448"/>
      <c r="G39" s="448"/>
      <c r="H39" s="447"/>
      <c r="J39" s="449"/>
      <c r="K39" s="450"/>
      <c r="L39" s="227"/>
      <c r="M39" s="227"/>
      <c r="N39" s="227"/>
      <c r="O39" s="227"/>
      <c r="P39" s="227"/>
      <c r="AP39" s="13"/>
      <c r="AQ39" s="13"/>
      <c r="AR39" s="13"/>
    </row>
    <row r="40" spans="3:44" ht="15" customHeight="1" x14ac:dyDescent="0.3">
      <c r="C40" s="446"/>
      <c r="D40" s="13"/>
      <c r="E40" s="447"/>
      <c r="F40" s="448"/>
      <c r="G40" s="448"/>
      <c r="H40" s="447"/>
      <c r="J40" s="449"/>
      <c r="K40" s="450"/>
      <c r="L40" s="227"/>
      <c r="M40" s="227"/>
      <c r="N40" s="227"/>
      <c r="O40" s="227"/>
      <c r="P40" s="227"/>
      <c r="AP40" s="13"/>
      <c r="AQ40" s="13"/>
      <c r="AR40" s="13"/>
    </row>
    <row r="41" spans="3:44" ht="15" customHeight="1" x14ac:dyDescent="0.3">
      <c r="C41" s="446"/>
      <c r="D41" s="13"/>
      <c r="E41" s="447"/>
      <c r="F41" s="448"/>
      <c r="G41" s="448"/>
      <c r="H41" s="447"/>
      <c r="J41" s="449"/>
      <c r="K41" s="450"/>
      <c r="L41" s="227"/>
      <c r="M41" s="227"/>
      <c r="N41" s="227"/>
      <c r="O41" s="227"/>
      <c r="P41" s="227"/>
      <c r="AP41" s="13"/>
      <c r="AQ41" s="13"/>
      <c r="AR41" s="13"/>
    </row>
    <row r="42" spans="3:44" ht="15" customHeight="1" x14ac:dyDescent="0.3">
      <c r="C42" s="445"/>
      <c r="D42" s="401"/>
      <c r="E42" s="401"/>
      <c r="F42" s="401"/>
      <c r="G42" s="401"/>
      <c r="H42" s="401"/>
      <c r="I42" s="401"/>
      <c r="J42" s="479"/>
      <c r="K42" s="479"/>
      <c r="L42" s="227"/>
      <c r="M42" s="227"/>
      <c r="N42" s="227"/>
      <c r="O42" s="227"/>
      <c r="P42" s="227"/>
    </row>
    <row r="43" spans="3:44" ht="15" customHeight="1" thickBot="1" x14ac:dyDescent="0.35">
      <c r="C43" s="445"/>
      <c r="D43" s="401"/>
      <c r="E43" s="401"/>
      <c r="F43" s="401"/>
      <c r="G43" s="401"/>
      <c r="H43" s="401"/>
      <c r="I43" s="401"/>
      <c r="J43" s="479"/>
      <c r="K43" s="479"/>
      <c r="L43" s="227"/>
      <c r="M43" s="227"/>
      <c r="N43" s="227"/>
      <c r="O43" s="227"/>
      <c r="P43" s="227"/>
    </row>
    <row r="44" spans="3:44" ht="45.75" customHeight="1" thickBot="1" x14ac:dyDescent="0.35">
      <c r="C44" s="1244" t="s">
        <v>529</v>
      </c>
      <c r="D44" s="1245"/>
      <c r="E44" s="1245"/>
      <c r="F44" s="1245"/>
      <c r="G44" s="1246"/>
      <c r="H44" s="1248" t="s">
        <v>526</v>
      </c>
      <c r="I44" s="1249"/>
      <c r="J44" s="1250" t="s">
        <v>586</v>
      </c>
      <c r="K44" s="1251"/>
      <c r="L44" s="227"/>
      <c r="M44" s="227"/>
      <c r="N44" s="227"/>
      <c r="O44" s="227"/>
      <c r="P44" s="227"/>
    </row>
    <row r="45" spans="3:44" ht="27" customHeight="1" x14ac:dyDescent="0.3">
      <c r="C45" s="1242" t="s">
        <v>351</v>
      </c>
      <c r="D45" s="1243"/>
      <c r="E45" s="587" t="s">
        <v>389</v>
      </c>
      <c r="F45" s="1130" t="s">
        <v>527</v>
      </c>
      <c r="G45" s="1247"/>
      <c r="H45" s="587" t="s">
        <v>528</v>
      </c>
      <c r="I45" s="820" t="s">
        <v>650</v>
      </c>
      <c r="J45" s="403" t="s">
        <v>651</v>
      </c>
      <c r="K45" s="822" t="s">
        <v>652</v>
      </c>
      <c r="L45" s="227"/>
      <c r="M45" s="227"/>
      <c r="N45" s="227"/>
      <c r="O45" s="227"/>
      <c r="P45" s="227"/>
    </row>
    <row r="46" spans="3:44" ht="15" customHeight="1" x14ac:dyDescent="0.3">
      <c r="C46" s="1252" t="str">
        <f>'Step 1-Employee Info'!B192</f>
        <v>Department 1 Name</v>
      </c>
      <c r="D46" s="1253"/>
      <c r="E46" s="595">
        <f ca="1">HLOOKUP($J$44,JohnEmpCompare,16,FALSE)</f>
        <v>0</v>
      </c>
      <c r="F46" s="1229">
        <f ca="1">E46/12</f>
        <v>0</v>
      </c>
      <c r="G46" s="1230"/>
      <c r="H46" s="588">
        <f ca="1">E46/52</f>
        <v>0</v>
      </c>
      <c r="I46" s="589">
        <f t="shared" ref="I46:I55" ca="1" si="1">IF(ISERROR((E46/(HLOOKUP($J$44, $AS$302:$GK$314, 11, FALSE)))*8),0,(E46/(HLOOKUP($J$44, $AS$302:$GK$314, 11, FALSE)))*8)</f>
        <v>0</v>
      </c>
      <c r="J46" s="590">
        <f t="shared" ref="J46:J55" ca="1" si="2">IF(ISERROR(E46/(HLOOKUP($J$44, $AS$302:$GK$314, 11, FALSE))),0,E46/(HLOOKUP($J$44, $AS$302:$GK$314, 11, FALSE)))</f>
        <v>0</v>
      </c>
      <c r="K46" s="821">
        <f ca="1">IF(ISERROR(J46/60),0,J46/60)</f>
        <v>0</v>
      </c>
      <c r="L46" s="227"/>
      <c r="M46" s="227"/>
      <c r="N46" s="227"/>
      <c r="O46" s="227"/>
      <c r="P46" s="227"/>
    </row>
    <row r="47" spans="3:44" ht="15" customHeight="1" x14ac:dyDescent="0.3">
      <c r="C47" s="1231" t="str">
        <f>'Step 1-Employee Info'!B193</f>
        <v>Department 2 Name</v>
      </c>
      <c r="D47" s="1232"/>
      <c r="E47" s="596">
        <f ca="1">HLOOKUP($J$44,JohnEmpCompare,17,FALSE)</f>
        <v>0</v>
      </c>
      <c r="F47" s="1229">
        <f t="shared" ref="F47:F55" ca="1" si="3">E47/12</f>
        <v>0</v>
      </c>
      <c r="G47" s="1230"/>
      <c r="H47" s="591">
        <f t="shared" ref="H47:H55" ca="1" si="4">E47/52</f>
        <v>0</v>
      </c>
      <c r="I47" s="589">
        <f t="shared" ca="1" si="1"/>
        <v>0</v>
      </c>
      <c r="J47" s="590">
        <f t="shared" ca="1" si="2"/>
        <v>0</v>
      </c>
      <c r="K47" s="821">
        <f t="shared" ref="K47:K55" ca="1" si="5">IF(ISERROR(J47/60),0,J47/60)</f>
        <v>0</v>
      </c>
      <c r="L47" s="227"/>
      <c r="M47" s="227"/>
      <c r="N47" s="227"/>
      <c r="O47" s="227"/>
      <c r="P47" s="227"/>
    </row>
    <row r="48" spans="3:44" ht="15" customHeight="1" x14ac:dyDescent="0.3">
      <c r="C48" s="1231" t="str">
        <f>'Step 1-Employee Info'!B194</f>
        <v>Department 3 Name</v>
      </c>
      <c r="D48" s="1232"/>
      <c r="E48" s="596">
        <f ca="1">HLOOKUP($J$44,JohnEmpCompare,18,FALSE)</f>
        <v>0</v>
      </c>
      <c r="F48" s="1229">
        <f t="shared" ca="1" si="3"/>
        <v>0</v>
      </c>
      <c r="G48" s="1230"/>
      <c r="H48" s="591">
        <f t="shared" ca="1" si="4"/>
        <v>0</v>
      </c>
      <c r="I48" s="589">
        <f t="shared" ca="1" si="1"/>
        <v>0</v>
      </c>
      <c r="J48" s="590">
        <f t="shared" ca="1" si="2"/>
        <v>0</v>
      </c>
      <c r="K48" s="821">
        <f t="shared" ca="1" si="5"/>
        <v>0</v>
      </c>
      <c r="L48" s="227"/>
      <c r="M48" s="227"/>
      <c r="N48" s="227"/>
      <c r="O48" s="227"/>
      <c r="P48" s="227"/>
    </row>
    <row r="49" spans="3:16" ht="15" customHeight="1" x14ac:dyDescent="0.3">
      <c r="C49" s="1231" t="str">
        <f>'Step 1-Employee Info'!B195</f>
        <v>Department 4 Name</v>
      </c>
      <c r="D49" s="1232"/>
      <c r="E49" s="596">
        <f ca="1">HLOOKUP($J$44,JohnEmpCompare,19,FALSE)</f>
        <v>0</v>
      </c>
      <c r="F49" s="1229">
        <f t="shared" ca="1" si="3"/>
        <v>0</v>
      </c>
      <c r="G49" s="1230"/>
      <c r="H49" s="591">
        <f t="shared" ca="1" si="4"/>
        <v>0</v>
      </c>
      <c r="I49" s="589">
        <f t="shared" ca="1" si="1"/>
        <v>0</v>
      </c>
      <c r="J49" s="590">
        <f t="shared" ca="1" si="2"/>
        <v>0</v>
      </c>
      <c r="K49" s="821">
        <f t="shared" ca="1" si="5"/>
        <v>0</v>
      </c>
      <c r="L49" s="227"/>
      <c r="M49" s="227"/>
      <c r="N49" s="227"/>
      <c r="O49" s="227"/>
      <c r="P49" s="227"/>
    </row>
    <row r="50" spans="3:16" ht="15" customHeight="1" x14ac:dyDescent="0.3">
      <c r="C50" s="1231" t="str">
        <f>'Step 1-Employee Info'!B196</f>
        <v>Department 5 Name</v>
      </c>
      <c r="D50" s="1232"/>
      <c r="E50" s="596">
        <f ca="1">HLOOKUP($J$44,JohnEmpCompare,20,FALSE)</f>
        <v>0</v>
      </c>
      <c r="F50" s="1229">
        <f t="shared" ca="1" si="3"/>
        <v>0</v>
      </c>
      <c r="G50" s="1230"/>
      <c r="H50" s="591">
        <f t="shared" ca="1" si="4"/>
        <v>0</v>
      </c>
      <c r="I50" s="589">
        <f t="shared" ca="1" si="1"/>
        <v>0</v>
      </c>
      <c r="J50" s="590">
        <f t="shared" ca="1" si="2"/>
        <v>0</v>
      </c>
      <c r="K50" s="821">
        <f t="shared" ca="1" si="5"/>
        <v>0</v>
      </c>
      <c r="L50" s="227"/>
      <c r="M50" s="227"/>
      <c r="N50" s="227"/>
      <c r="O50" s="227"/>
      <c r="P50" s="227"/>
    </row>
    <row r="51" spans="3:16" ht="15" customHeight="1" x14ac:dyDescent="0.3">
      <c r="C51" s="1231" t="str">
        <f>'Step 1-Employee Info'!B197</f>
        <v>Department 6 Name</v>
      </c>
      <c r="D51" s="1232"/>
      <c r="E51" s="596">
        <f ca="1">HLOOKUP($J$44,JohnEmpCompare,21,FALSE)</f>
        <v>0</v>
      </c>
      <c r="F51" s="1229">
        <f t="shared" ca="1" si="3"/>
        <v>0</v>
      </c>
      <c r="G51" s="1230"/>
      <c r="H51" s="591">
        <f t="shared" ca="1" si="4"/>
        <v>0</v>
      </c>
      <c r="I51" s="589">
        <f t="shared" ca="1" si="1"/>
        <v>0</v>
      </c>
      <c r="J51" s="590">
        <f t="shared" ca="1" si="2"/>
        <v>0</v>
      </c>
      <c r="K51" s="821">
        <f t="shared" ca="1" si="5"/>
        <v>0</v>
      </c>
      <c r="L51" s="227"/>
      <c r="M51" s="227"/>
      <c r="N51" s="227"/>
      <c r="O51" s="227"/>
      <c r="P51" s="227"/>
    </row>
    <row r="52" spans="3:16" ht="15" customHeight="1" x14ac:dyDescent="0.3">
      <c r="C52" s="1231" t="str">
        <f>'Step 1-Employee Info'!B198</f>
        <v>Department 7 Name</v>
      </c>
      <c r="D52" s="1232"/>
      <c r="E52" s="596">
        <f ca="1">HLOOKUP($J$44,JohnEmpCompare,22,FALSE)</f>
        <v>0</v>
      </c>
      <c r="F52" s="1229">
        <f t="shared" ca="1" si="3"/>
        <v>0</v>
      </c>
      <c r="G52" s="1230"/>
      <c r="H52" s="591">
        <f t="shared" ca="1" si="4"/>
        <v>0</v>
      </c>
      <c r="I52" s="589">
        <f t="shared" ca="1" si="1"/>
        <v>0</v>
      </c>
      <c r="J52" s="590">
        <f t="shared" ca="1" si="2"/>
        <v>0</v>
      </c>
      <c r="K52" s="821">
        <f t="shared" ca="1" si="5"/>
        <v>0</v>
      </c>
      <c r="L52" s="227"/>
      <c r="M52" s="227"/>
      <c r="N52" s="227"/>
      <c r="O52" s="227"/>
      <c r="P52" s="227"/>
    </row>
    <row r="53" spans="3:16" ht="15" customHeight="1" x14ac:dyDescent="0.3">
      <c r="C53" s="1231" t="str">
        <f>'Step 1-Employee Info'!B199</f>
        <v>Department 8 Name</v>
      </c>
      <c r="D53" s="1232"/>
      <c r="E53" s="596">
        <f ca="1">HLOOKUP($J$44,JohnEmpCompare,23,FALSE)</f>
        <v>0</v>
      </c>
      <c r="F53" s="1229">
        <f t="shared" ca="1" si="3"/>
        <v>0</v>
      </c>
      <c r="G53" s="1230"/>
      <c r="H53" s="591">
        <f t="shared" ca="1" si="4"/>
        <v>0</v>
      </c>
      <c r="I53" s="589">
        <f t="shared" ca="1" si="1"/>
        <v>0</v>
      </c>
      <c r="J53" s="590">
        <f t="shared" ca="1" si="2"/>
        <v>0</v>
      </c>
      <c r="K53" s="821">
        <f t="shared" ca="1" si="5"/>
        <v>0</v>
      </c>
      <c r="L53" s="227"/>
      <c r="M53" s="227"/>
      <c r="N53" s="227"/>
      <c r="O53" s="227"/>
      <c r="P53" s="227"/>
    </row>
    <row r="54" spans="3:16" ht="15" customHeight="1" x14ac:dyDescent="0.3">
      <c r="C54" s="1231" t="str">
        <f>'Step 1-Employee Info'!B200</f>
        <v>Department 9 Name</v>
      </c>
      <c r="D54" s="1232"/>
      <c r="E54" s="596">
        <f ca="1">HLOOKUP($J$44,JohnEmpCompare,24,FALSE)</f>
        <v>0</v>
      </c>
      <c r="F54" s="1229">
        <f t="shared" ca="1" si="3"/>
        <v>0</v>
      </c>
      <c r="G54" s="1230"/>
      <c r="H54" s="591">
        <f t="shared" ca="1" si="4"/>
        <v>0</v>
      </c>
      <c r="I54" s="589">
        <f t="shared" ca="1" si="1"/>
        <v>0</v>
      </c>
      <c r="J54" s="590">
        <f t="shared" ca="1" si="2"/>
        <v>0</v>
      </c>
      <c r="K54" s="821">
        <f t="shared" ca="1" si="5"/>
        <v>0</v>
      </c>
      <c r="L54" s="227"/>
      <c r="M54" s="227"/>
      <c r="N54" s="227"/>
      <c r="O54" s="227"/>
      <c r="P54" s="227"/>
    </row>
    <row r="55" spans="3:16" ht="15" customHeight="1" x14ac:dyDescent="0.3">
      <c r="C55" s="1231" t="str">
        <f>'Step 1-Employee Info'!B201</f>
        <v>Department 10 Name</v>
      </c>
      <c r="D55" s="1232"/>
      <c r="E55" s="596">
        <f ca="1">HLOOKUP($J$44,JohnEmpCompare,25,FALSE)</f>
        <v>0</v>
      </c>
      <c r="F55" s="1229">
        <f t="shared" ca="1" si="3"/>
        <v>0</v>
      </c>
      <c r="G55" s="1230"/>
      <c r="H55" s="591">
        <f t="shared" ca="1" si="4"/>
        <v>0</v>
      </c>
      <c r="I55" s="589">
        <f t="shared" ca="1" si="1"/>
        <v>0</v>
      </c>
      <c r="J55" s="590">
        <f t="shared" ca="1" si="2"/>
        <v>0</v>
      </c>
      <c r="K55" s="821">
        <f t="shared" ca="1" si="5"/>
        <v>0</v>
      </c>
      <c r="L55" s="227"/>
      <c r="M55" s="227"/>
      <c r="N55" s="227"/>
      <c r="O55" s="227"/>
      <c r="P55" s="227"/>
    </row>
    <row r="56" spans="3:16" ht="15" customHeight="1" thickBot="1" x14ac:dyDescent="0.35">
      <c r="C56" s="1233" t="s">
        <v>392</v>
      </c>
      <c r="D56" s="1234"/>
      <c r="E56" s="597">
        <f ca="1">SUM(E46:E55)</f>
        <v>0</v>
      </c>
      <c r="F56" s="1235">
        <f ca="1">SUM(F46:G55)</f>
        <v>0</v>
      </c>
      <c r="G56" s="1236"/>
      <c r="H56" s="592">
        <f ca="1">SUM(H46:H55)</f>
        <v>0</v>
      </c>
      <c r="I56" s="593">
        <f ca="1">SUM(I46:I55)</f>
        <v>0</v>
      </c>
      <c r="J56" s="818">
        <f ca="1">SUM(J46:J55)</f>
        <v>0</v>
      </c>
      <c r="K56" s="594">
        <f ca="1">SUM(K46:K55)</f>
        <v>0</v>
      </c>
      <c r="L56" s="227"/>
      <c r="M56" s="227"/>
      <c r="N56" s="227"/>
      <c r="O56" s="227"/>
      <c r="P56" s="227"/>
    </row>
    <row r="57" spans="3:16" ht="15" customHeight="1" x14ac:dyDescent="0.3">
      <c r="C57" s="445"/>
      <c r="D57" s="401"/>
      <c r="E57" s="401"/>
      <c r="F57" s="401"/>
      <c r="G57" s="401"/>
      <c r="H57" s="401"/>
      <c r="I57" s="401"/>
      <c r="J57" s="479"/>
      <c r="K57" s="479"/>
      <c r="L57" s="227"/>
      <c r="M57" s="227"/>
      <c r="N57" s="227"/>
      <c r="O57" s="227"/>
      <c r="P57" s="227"/>
    </row>
    <row r="58" spans="3:16" ht="18" customHeight="1" thickBot="1" x14ac:dyDescent="0.35">
      <c r="H58" s="227"/>
      <c r="I58" s="227"/>
      <c r="J58" s="227"/>
      <c r="K58" s="227"/>
      <c r="L58" s="227"/>
      <c r="M58" s="227"/>
      <c r="N58" s="227"/>
      <c r="O58" s="227"/>
      <c r="P58" s="227"/>
    </row>
    <row r="59" spans="3:16" ht="29.25" customHeight="1" x14ac:dyDescent="0.3">
      <c r="C59" s="1179" t="s">
        <v>478</v>
      </c>
      <c r="D59" s="1180"/>
      <c r="E59" s="1181"/>
      <c r="F59" s="1181"/>
      <c r="G59" s="1181"/>
      <c r="H59" s="1181"/>
      <c r="I59" s="1181"/>
      <c r="J59" s="1181"/>
      <c r="K59" s="1182"/>
      <c r="L59" s="227"/>
    </row>
    <row r="60" spans="3:16" ht="39.75" customHeight="1" x14ac:dyDescent="0.3">
      <c r="C60" s="1142" t="s">
        <v>475</v>
      </c>
      <c r="D60" s="1143"/>
      <c r="E60" s="1156" t="s">
        <v>223</v>
      </c>
      <c r="F60" s="1157"/>
      <c r="G60" s="480"/>
      <c r="H60" s="1156" t="s">
        <v>223</v>
      </c>
      <c r="I60" s="1157"/>
      <c r="J60" s="1158" t="str">
        <f>E60&amp;" vs "&amp;H60</f>
        <v>General Office Administration vs General Office Administration</v>
      </c>
      <c r="K60" s="1178"/>
      <c r="L60" s="227"/>
    </row>
    <row r="61" spans="3:16" ht="15" customHeight="1" x14ac:dyDescent="0.3">
      <c r="C61" s="1138" t="s">
        <v>286</v>
      </c>
      <c r="D61" s="1139"/>
      <c r="E61" s="1147">
        <f ca="1">HLOOKUP($E$60,_DeptCompare,3,FALSE)</f>
        <v>0</v>
      </c>
      <c r="F61" s="1167"/>
      <c r="G61" s="408"/>
      <c r="H61" s="1147">
        <f ca="1">HLOOKUP($H$60,_DeptCompare,3,FALSE)</f>
        <v>0</v>
      </c>
      <c r="I61" s="1167"/>
      <c r="J61" s="1148">
        <f t="shared" ref="J61:J68" ca="1" si="6">E61-H61</f>
        <v>0</v>
      </c>
      <c r="K61" s="1149"/>
      <c r="L61" s="227"/>
    </row>
    <row r="62" spans="3:16" ht="15" customHeight="1" x14ac:dyDescent="0.3">
      <c r="C62" s="1138" t="s">
        <v>319</v>
      </c>
      <c r="D62" s="1139"/>
      <c r="E62" s="1147">
        <f ca="1">HLOOKUP($E$60,_DeptCompare,4,FALSE)</f>
        <v>0</v>
      </c>
      <c r="F62" s="1167"/>
      <c r="G62" s="408"/>
      <c r="H62" s="1147">
        <f ca="1">HLOOKUP($H$60,_DeptCompare,4,FALSE)</f>
        <v>0</v>
      </c>
      <c r="I62" s="1167"/>
      <c r="J62" s="1148">
        <f t="shared" ca="1" si="6"/>
        <v>0</v>
      </c>
      <c r="K62" s="1149"/>
      <c r="L62" s="227"/>
    </row>
    <row r="63" spans="3:16" ht="15" customHeight="1" x14ac:dyDescent="0.3">
      <c r="C63" s="1138" t="s">
        <v>318</v>
      </c>
      <c r="D63" s="1139"/>
      <c r="E63" s="1147">
        <f ca="1">HLOOKUP($E$60,_DeptCompare,5,FALSE)</f>
        <v>0</v>
      </c>
      <c r="F63" s="1167"/>
      <c r="G63" s="408"/>
      <c r="H63" s="1147">
        <f ca="1">HLOOKUP($H$60,_DeptCompare,5,FALSE)</f>
        <v>0</v>
      </c>
      <c r="I63" s="1167"/>
      <c r="J63" s="1148">
        <f t="shared" ca="1" si="6"/>
        <v>0</v>
      </c>
      <c r="K63" s="1149"/>
      <c r="L63" s="227"/>
    </row>
    <row r="64" spans="3:16" ht="15" customHeight="1" x14ac:dyDescent="0.3">
      <c r="C64" s="1138" t="s">
        <v>66</v>
      </c>
      <c r="D64" s="1139"/>
      <c r="E64" s="1147">
        <f ca="1">HLOOKUP($E$60,_DeptCompare,6,FALSE)</f>
        <v>0</v>
      </c>
      <c r="F64" s="1167"/>
      <c r="G64" s="408"/>
      <c r="H64" s="1147">
        <f ca="1">HLOOKUP($H$60,_DeptCompare,6,FALSE)</f>
        <v>0</v>
      </c>
      <c r="I64" s="1167"/>
      <c r="J64" s="1148">
        <f t="shared" ca="1" si="6"/>
        <v>0</v>
      </c>
      <c r="K64" s="1149"/>
      <c r="L64" s="227"/>
    </row>
    <row r="65" spans="3:44" ht="15" customHeight="1" x14ac:dyDescent="0.3">
      <c r="C65" s="1138" t="s">
        <v>391</v>
      </c>
      <c r="D65" s="1139"/>
      <c r="E65" s="1147">
        <f>HLOOKUP($E$60,_DeptCompare,8,FALSE)</f>
        <v>0</v>
      </c>
      <c r="F65" s="1167"/>
      <c r="G65" s="408"/>
      <c r="H65" s="1147">
        <f>HLOOKUP($H$60,_DeptCompare,8,FALSE)</f>
        <v>0</v>
      </c>
      <c r="I65" s="1167"/>
      <c r="J65" s="1148">
        <f t="shared" si="6"/>
        <v>0</v>
      </c>
      <c r="K65" s="1149"/>
      <c r="L65" s="227"/>
    </row>
    <row r="66" spans="3:44" ht="15" customHeight="1" x14ac:dyDescent="0.3">
      <c r="C66" s="1138" t="s">
        <v>320</v>
      </c>
      <c r="D66" s="1139"/>
      <c r="E66" s="1168">
        <f ca="1">HLOOKUP($E$60,_DeptCompare,10,FALSE)</f>
        <v>0</v>
      </c>
      <c r="F66" s="1169"/>
      <c r="G66" s="408"/>
      <c r="H66" s="1168">
        <f ca="1">HLOOKUP($H$60,_DeptCompare,10,FALSE)</f>
        <v>0</v>
      </c>
      <c r="I66" s="1169"/>
      <c r="J66" s="1172">
        <f t="shared" ca="1" si="6"/>
        <v>0</v>
      </c>
      <c r="K66" s="1173"/>
      <c r="L66" s="227"/>
    </row>
    <row r="67" spans="3:44" ht="15" customHeight="1" x14ac:dyDescent="0.3">
      <c r="C67" s="1138" t="s">
        <v>321</v>
      </c>
      <c r="D67" s="1139"/>
      <c r="E67" s="1168">
        <f ca="1">HLOOKUP($E$60,_DeptCompare,11,FALSE)</f>
        <v>0</v>
      </c>
      <c r="F67" s="1169"/>
      <c r="G67" s="408"/>
      <c r="H67" s="1168">
        <f ca="1">HLOOKUP($H$60,_DeptCompare,11,FALSE)</f>
        <v>0</v>
      </c>
      <c r="I67" s="1169"/>
      <c r="J67" s="1172">
        <f t="shared" ca="1" si="6"/>
        <v>0</v>
      </c>
      <c r="K67" s="1173"/>
      <c r="L67" s="227"/>
    </row>
    <row r="68" spans="3:44" ht="15" customHeight="1" x14ac:dyDescent="0.3">
      <c r="C68" s="1138" t="s">
        <v>356</v>
      </c>
      <c r="D68" s="1139"/>
      <c r="E68" s="1168">
        <f ca="1">HLOOKUP($E$60,_DeptCompare,12,FALSE)</f>
        <v>0</v>
      </c>
      <c r="F68" s="1169"/>
      <c r="G68" s="408"/>
      <c r="H68" s="1168">
        <f ca="1">HLOOKUP($H$60,_DeptCompare,12,FALSE)</f>
        <v>0</v>
      </c>
      <c r="I68" s="1169"/>
      <c r="J68" s="1172">
        <f t="shared" ca="1" si="6"/>
        <v>0</v>
      </c>
      <c r="K68" s="1173"/>
      <c r="L68" s="227"/>
    </row>
    <row r="69" spans="3:44" ht="15" customHeight="1" x14ac:dyDescent="0.3">
      <c r="C69" s="1138" t="s">
        <v>359</v>
      </c>
      <c r="D69" s="1139"/>
      <c r="E69" s="1134" t="str">
        <f ca="1">HLOOKUP($E$60,_DeptCompare,13,FALSE)</f>
        <v>N/A</v>
      </c>
      <c r="F69" s="1170"/>
      <c r="G69" s="408"/>
      <c r="H69" s="1134" t="str">
        <f ca="1">HLOOKUP($H$60,_DeptCompare,13,FALSE)</f>
        <v>N/A</v>
      </c>
      <c r="I69" s="1170"/>
      <c r="J69" s="1136" t="str">
        <f ca="1">IF(ISERROR(E69-H69),"No Comparison Available",E69-H69)</f>
        <v>No Comparison Available</v>
      </c>
      <c r="K69" s="1137"/>
      <c r="L69" s="227"/>
    </row>
    <row r="70" spans="3:44" ht="15" customHeight="1" x14ac:dyDescent="0.3">
      <c r="C70" s="1138" t="s">
        <v>268</v>
      </c>
      <c r="D70" s="1139"/>
      <c r="E70" s="1147" t="str">
        <f ca="1">HLOOKUP($E$60,_DeptCompare,14,FALSE)</f>
        <v>N/A</v>
      </c>
      <c r="F70" s="1167"/>
      <c r="G70" s="426"/>
      <c r="H70" s="1147" t="str">
        <f ca="1">HLOOKUP($H$60,_DeptCompare,14,FALSE)</f>
        <v>N/A</v>
      </c>
      <c r="I70" s="1167"/>
      <c r="J70" s="1148" t="str">
        <f ca="1">IF(ISERROR(E70-H70),"No Comparison Available",E70-H70)</f>
        <v>No Comparison Available</v>
      </c>
      <c r="K70" s="1149"/>
      <c r="L70" s="227"/>
    </row>
    <row r="71" spans="3:44" ht="15" customHeight="1" thickBot="1" x14ac:dyDescent="0.35">
      <c r="C71" s="1140" t="s">
        <v>325</v>
      </c>
      <c r="D71" s="1141"/>
      <c r="E71" s="1171" t="str">
        <f ca="1">HLOOKUP($E$60,_DeptCompare,15,FALSE)</f>
        <v>N/A</v>
      </c>
      <c r="F71" s="1062"/>
      <c r="G71" s="481"/>
      <c r="H71" s="1171" t="str">
        <f ca="1">HLOOKUP($H$60,_DeptCompare,15,FALSE)</f>
        <v>N/A</v>
      </c>
      <c r="I71" s="1062"/>
      <c r="J71" s="1187" t="str">
        <f ca="1">IF(OR(E71="N/A",H71="N/A"),"No Comparison Available",E71-H71)</f>
        <v>No Comparison Available</v>
      </c>
      <c r="K71" s="1188"/>
      <c r="L71" s="227"/>
      <c r="M71" s="227"/>
      <c r="N71" s="227"/>
      <c r="O71" s="227"/>
      <c r="P71" s="227"/>
    </row>
    <row r="72" spans="3:44" ht="15" customHeight="1" x14ac:dyDescent="0.3">
      <c r="C72" s="97"/>
      <c r="D72" s="287"/>
      <c r="E72" s="262"/>
      <c r="F72" s="288"/>
      <c r="G72" s="482"/>
      <c r="H72" s="262"/>
      <c r="I72" s="288"/>
      <c r="J72" s="444"/>
      <c r="K72" s="288"/>
      <c r="L72" s="227"/>
      <c r="M72" s="227"/>
      <c r="N72" s="227"/>
      <c r="O72" s="227"/>
      <c r="P72" s="227"/>
      <c r="AP72" s="13"/>
      <c r="AQ72" s="13"/>
      <c r="AR72" s="13"/>
    </row>
    <row r="73" spans="3:44" ht="15" customHeight="1" x14ac:dyDescent="0.3">
      <c r="C73" s="97"/>
      <c r="D73" s="287"/>
      <c r="E73" s="262"/>
      <c r="F73" s="288"/>
      <c r="G73" s="482"/>
      <c r="H73" s="262"/>
      <c r="I73" s="288"/>
      <c r="J73" s="444"/>
      <c r="K73" s="288"/>
      <c r="L73" s="227"/>
      <c r="M73" s="227"/>
      <c r="N73" s="227"/>
      <c r="O73" s="227"/>
      <c r="P73" s="227"/>
      <c r="AP73" s="13"/>
      <c r="AQ73" s="13"/>
      <c r="AR73" s="13"/>
    </row>
    <row r="74" spans="3:44" ht="15" customHeight="1" x14ac:dyDescent="0.3">
      <c r="C74" s="97"/>
      <c r="D74" s="287"/>
      <c r="E74" s="262"/>
      <c r="F74" s="288"/>
      <c r="G74" s="482"/>
      <c r="H74" s="262"/>
      <c r="I74" s="288"/>
      <c r="J74" s="444"/>
      <c r="K74" s="288"/>
      <c r="L74" s="227"/>
      <c r="M74" s="227"/>
      <c r="N74" s="227"/>
      <c r="O74" s="227"/>
      <c r="P74" s="227"/>
      <c r="AP74" s="13"/>
      <c r="AQ74" s="13"/>
      <c r="AR74" s="13"/>
    </row>
    <row r="75" spans="3:44" ht="15" customHeight="1" x14ac:dyDescent="0.3">
      <c r="C75" s="97"/>
      <c r="D75" s="287"/>
      <c r="E75" s="262"/>
      <c r="F75" s="288"/>
      <c r="G75" s="482"/>
      <c r="H75" s="262"/>
      <c r="I75" s="288"/>
      <c r="J75" s="444"/>
      <c r="K75" s="288"/>
      <c r="L75" s="227"/>
      <c r="M75" s="227"/>
      <c r="N75" s="227"/>
      <c r="O75" s="227"/>
      <c r="P75" s="227"/>
      <c r="AP75" s="13"/>
      <c r="AQ75" s="13"/>
      <c r="AR75" s="13"/>
    </row>
    <row r="76" spans="3:44" ht="15" customHeight="1" x14ac:dyDescent="0.3">
      <c r="C76" s="97"/>
      <c r="D76" s="287"/>
      <c r="E76" s="262"/>
      <c r="F76" s="288"/>
      <c r="G76" s="482"/>
      <c r="H76" s="262"/>
      <c r="I76" s="288"/>
      <c r="J76" s="444"/>
      <c r="K76" s="288"/>
      <c r="L76" s="227"/>
      <c r="M76" s="227"/>
      <c r="N76" s="227"/>
      <c r="O76" s="227"/>
      <c r="P76" s="227"/>
      <c r="AP76" s="13"/>
      <c r="AQ76" s="13"/>
      <c r="AR76" s="13"/>
    </row>
    <row r="77" spans="3:44" ht="15" customHeight="1" x14ac:dyDescent="0.3">
      <c r="C77" s="97"/>
      <c r="D77" s="287"/>
      <c r="E77" s="262"/>
      <c r="F77" s="288"/>
      <c r="G77" s="482"/>
      <c r="H77" s="262"/>
      <c r="I77" s="288"/>
      <c r="J77" s="444"/>
      <c r="K77" s="288"/>
      <c r="L77" s="227"/>
      <c r="M77" s="227"/>
      <c r="N77" s="227"/>
      <c r="O77" s="227"/>
      <c r="P77" s="227"/>
      <c r="AP77" s="13"/>
      <c r="AQ77" s="13"/>
      <c r="AR77" s="13"/>
    </row>
    <row r="78" spans="3:44" ht="15" customHeight="1" x14ac:dyDescent="0.3">
      <c r="C78" s="97"/>
      <c r="D78" s="287"/>
      <c r="E78" s="262"/>
      <c r="F78" s="288"/>
      <c r="G78" s="482"/>
      <c r="H78" s="262"/>
      <c r="I78" s="288"/>
      <c r="J78" s="444"/>
      <c r="K78" s="288"/>
      <c r="L78" s="227"/>
      <c r="M78" s="227"/>
      <c r="N78" s="227"/>
      <c r="O78" s="227"/>
      <c r="P78" s="227"/>
      <c r="AP78" s="13"/>
      <c r="AQ78" s="13"/>
      <c r="AR78" s="13"/>
    </row>
    <row r="79" spans="3:44" ht="15" customHeight="1" x14ac:dyDescent="0.3">
      <c r="C79" s="97"/>
      <c r="D79" s="287"/>
      <c r="E79" s="262"/>
      <c r="F79" s="288"/>
      <c r="G79" s="482"/>
      <c r="H79" s="262"/>
      <c r="I79" s="288"/>
      <c r="J79" s="444"/>
      <c r="K79" s="288"/>
      <c r="L79" s="227"/>
      <c r="M79" s="227"/>
      <c r="N79" s="227"/>
      <c r="O79" s="227"/>
      <c r="P79" s="227"/>
      <c r="AP79" s="13"/>
      <c r="AQ79" s="13"/>
      <c r="AR79" s="13"/>
    </row>
    <row r="80" spans="3:44" ht="15" customHeight="1" x14ac:dyDescent="0.3">
      <c r="C80" s="97"/>
      <c r="D80" s="287"/>
      <c r="E80" s="262"/>
      <c r="F80" s="288"/>
      <c r="G80" s="482"/>
      <c r="H80" s="262"/>
      <c r="I80" s="288"/>
      <c r="J80" s="444"/>
      <c r="K80" s="288"/>
      <c r="L80" s="227"/>
      <c r="M80" s="227"/>
      <c r="N80" s="227"/>
      <c r="O80" s="227"/>
      <c r="P80" s="227"/>
      <c r="AP80" s="13"/>
      <c r="AQ80" s="13"/>
      <c r="AR80" s="13"/>
    </row>
    <row r="81" spans="1:44" ht="15" customHeight="1" x14ac:dyDescent="0.3">
      <c r="C81" s="97"/>
      <c r="D81" s="287"/>
      <c r="E81" s="262"/>
      <c r="F81" s="288"/>
      <c r="G81" s="482"/>
      <c r="H81" s="262"/>
      <c r="I81" s="288"/>
      <c r="J81" s="444"/>
      <c r="K81" s="288"/>
      <c r="L81" s="227"/>
      <c r="M81" s="227"/>
      <c r="N81" s="227"/>
      <c r="O81" s="227"/>
      <c r="P81" s="227"/>
      <c r="AP81" s="13"/>
      <c r="AQ81" s="13"/>
      <c r="AR81" s="13"/>
    </row>
    <row r="82" spans="1:44" ht="15" customHeight="1" x14ac:dyDescent="0.3">
      <c r="C82" s="97"/>
      <c r="D82" s="287"/>
      <c r="E82" s="262"/>
      <c r="F82" s="288"/>
      <c r="G82" s="482"/>
      <c r="H82" s="262"/>
      <c r="I82" s="288"/>
      <c r="J82" s="444"/>
      <c r="K82" s="288"/>
      <c r="L82" s="227"/>
      <c r="M82" s="227"/>
      <c r="N82" s="227"/>
      <c r="O82" s="227"/>
      <c r="P82" s="227"/>
      <c r="AP82" s="13"/>
      <c r="AQ82" s="13"/>
      <c r="AR82" s="13"/>
    </row>
    <row r="83" spans="1:44" ht="15" customHeight="1" x14ac:dyDescent="0.3">
      <c r="C83" s="97"/>
      <c r="D83" s="287"/>
      <c r="E83" s="262"/>
      <c r="F83" s="288"/>
      <c r="G83" s="482"/>
      <c r="H83" s="262"/>
      <c r="I83" s="288"/>
      <c r="J83" s="444"/>
      <c r="K83" s="288"/>
      <c r="L83" s="227"/>
      <c r="M83" s="227"/>
      <c r="N83" s="227"/>
      <c r="O83" s="227"/>
      <c r="P83" s="227"/>
      <c r="AP83" s="13"/>
      <c r="AQ83" s="13"/>
      <c r="AR83" s="13"/>
    </row>
    <row r="84" spans="1:44" ht="15" customHeight="1" x14ac:dyDescent="0.3">
      <c r="C84" s="97"/>
      <c r="D84" s="287"/>
      <c r="E84" s="262"/>
      <c r="F84" s="288"/>
      <c r="G84" s="482"/>
      <c r="H84" s="262"/>
      <c r="I84" s="288"/>
      <c r="J84" s="444"/>
      <c r="K84" s="288"/>
      <c r="L84" s="227"/>
      <c r="M84" s="227"/>
      <c r="N84" s="227"/>
      <c r="O84" s="227"/>
      <c r="P84" s="227"/>
      <c r="AP84" s="13"/>
      <c r="AQ84" s="13"/>
      <c r="AR84" s="13"/>
    </row>
    <row r="85" spans="1:44" ht="15" customHeight="1" x14ac:dyDescent="0.3">
      <c r="C85" s="97"/>
      <c r="D85" s="287"/>
      <c r="E85" s="262"/>
      <c r="F85" s="288"/>
      <c r="G85" s="482"/>
      <c r="H85" s="262"/>
      <c r="I85" s="288"/>
      <c r="J85" s="444"/>
      <c r="K85" s="288"/>
      <c r="L85" s="227"/>
      <c r="M85" s="227"/>
      <c r="N85" s="227"/>
      <c r="O85" s="227"/>
      <c r="P85" s="227"/>
      <c r="AP85" s="13"/>
      <c r="AQ85" s="13"/>
      <c r="AR85" s="13"/>
    </row>
    <row r="86" spans="1:44" ht="15" customHeight="1" x14ac:dyDescent="0.3">
      <c r="C86" s="97"/>
      <c r="D86" s="287"/>
      <c r="E86" s="262"/>
      <c r="F86" s="288"/>
      <c r="G86" s="482"/>
      <c r="H86" s="262"/>
      <c r="I86" s="288"/>
      <c r="J86" s="444"/>
      <c r="K86" s="288"/>
      <c r="L86" s="227"/>
      <c r="M86" s="227"/>
      <c r="N86" s="227"/>
      <c r="O86" s="227"/>
      <c r="P86" s="227"/>
      <c r="AP86" s="13"/>
      <c r="AQ86" s="13"/>
      <c r="AR86" s="13"/>
    </row>
    <row r="87" spans="1:44" ht="15" customHeight="1" x14ac:dyDescent="0.3">
      <c r="C87" s="97"/>
      <c r="D87" s="287"/>
      <c r="E87" s="262"/>
      <c r="F87" s="288"/>
      <c r="G87" s="482"/>
      <c r="H87" s="262"/>
      <c r="I87" s="288"/>
      <c r="J87" s="444"/>
      <c r="K87" s="288"/>
      <c r="L87" s="227"/>
      <c r="M87" s="227"/>
      <c r="N87" s="227"/>
      <c r="O87" s="227"/>
      <c r="P87" s="227"/>
      <c r="AP87" s="13"/>
      <c r="AQ87" s="13"/>
      <c r="AR87" s="13"/>
    </row>
    <row r="88" spans="1:44" ht="15" customHeight="1" x14ac:dyDescent="0.3">
      <c r="C88" s="97"/>
      <c r="D88" s="287"/>
      <c r="E88" s="262"/>
      <c r="F88" s="288"/>
      <c r="G88" s="482"/>
      <c r="H88" s="262"/>
      <c r="I88" s="288"/>
      <c r="J88" s="444"/>
      <c r="K88" s="288"/>
      <c r="L88" s="227"/>
      <c r="M88" s="227"/>
      <c r="N88" s="227"/>
      <c r="O88" s="227"/>
      <c r="P88" s="227"/>
      <c r="AP88" s="13"/>
      <c r="AQ88" s="13"/>
      <c r="AR88" s="13"/>
    </row>
    <row r="89" spans="1:44" ht="15" customHeight="1" x14ac:dyDescent="0.3">
      <c r="C89" s="97"/>
      <c r="D89" s="287"/>
      <c r="E89" s="262"/>
      <c r="F89" s="288"/>
      <c r="G89" s="482"/>
      <c r="H89" s="262"/>
      <c r="I89" s="288"/>
      <c r="J89" s="444"/>
      <c r="K89" s="288"/>
      <c r="L89" s="227"/>
      <c r="M89" s="227"/>
      <c r="N89" s="227"/>
      <c r="O89" s="227"/>
      <c r="P89" s="227"/>
      <c r="AP89" s="13"/>
      <c r="AQ89" s="13"/>
      <c r="AR89" s="13"/>
    </row>
    <row r="90" spans="1:44" ht="15" customHeight="1" x14ac:dyDescent="0.3">
      <c r="C90" s="97"/>
      <c r="D90" s="287"/>
      <c r="E90" s="262"/>
      <c r="F90" s="288"/>
      <c r="G90" s="482"/>
      <c r="H90" s="262"/>
      <c r="I90" s="288"/>
      <c r="J90" s="444"/>
      <c r="K90" s="288"/>
      <c r="L90" s="227"/>
      <c r="M90" s="227"/>
      <c r="N90" s="227"/>
      <c r="O90" s="227"/>
      <c r="P90" s="227"/>
      <c r="AP90" s="13"/>
      <c r="AQ90" s="13"/>
      <c r="AR90" s="13"/>
    </row>
    <row r="91" spans="1:44" ht="15" customHeight="1" x14ac:dyDescent="0.3">
      <c r="C91" s="97"/>
      <c r="D91" s="287"/>
      <c r="E91" s="262"/>
      <c r="F91" s="288"/>
      <c r="G91" s="482"/>
      <c r="H91" s="262"/>
      <c r="I91" s="288"/>
      <c r="J91" s="444"/>
      <c r="K91" s="288"/>
      <c r="L91" s="227"/>
      <c r="M91" s="227"/>
      <c r="N91" s="227"/>
      <c r="O91" s="227"/>
      <c r="P91" s="227"/>
      <c r="AP91" s="13"/>
      <c r="AQ91" s="13"/>
      <c r="AR91" s="13"/>
    </row>
    <row r="92" spans="1:44" ht="15" customHeight="1" x14ac:dyDescent="0.3">
      <c r="C92" s="97"/>
      <c r="D92" s="287"/>
      <c r="E92" s="262"/>
      <c r="F92" s="288"/>
      <c r="G92" s="482"/>
      <c r="H92" s="262"/>
      <c r="I92" s="288"/>
      <c r="J92" s="444"/>
      <c r="K92" s="288"/>
      <c r="L92" s="227"/>
      <c r="M92" s="227"/>
      <c r="N92" s="227"/>
      <c r="O92" s="227"/>
      <c r="P92" s="227"/>
      <c r="AP92" s="13"/>
      <c r="AQ92" s="13"/>
      <c r="AR92" s="13"/>
    </row>
    <row r="93" spans="1:44" ht="15" customHeight="1" x14ac:dyDescent="0.3">
      <c r="C93" s="97"/>
      <c r="D93" s="287"/>
      <c r="E93" s="262"/>
      <c r="F93" s="288"/>
      <c r="G93" s="482"/>
      <c r="H93" s="262"/>
      <c r="I93" s="288"/>
      <c r="J93" s="444"/>
      <c r="K93" s="288"/>
      <c r="L93" s="227"/>
      <c r="M93" s="227"/>
      <c r="N93" s="227"/>
      <c r="O93" s="227"/>
      <c r="P93" s="227"/>
      <c r="AP93" s="13"/>
      <c r="AQ93" s="13"/>
      <c r="AR93" s="13"/>
    </row>
    <row r="94" spans="1:44" ht="15" customHeight="1" x14ac:dyDescent="0.3">
      <c r="C94" s="97"/>
      <c r="D94" s="287"/>
      <c r="E94" s="287"/>
      <c r="F94" s="287"/>
      <c r="G94" s="287"/>
      <c r="H94" s="262"/>
      <c r="I94" s="288"/>
      <c r="J94" s="227"/>
      <c r="K94" s="288"/>
      <c r="L94" s="227"/>
      <c r="M94" s="227"/>
      <c r="N94" s="227"/>
      <c r="O94" s="227"/>
      <c r="P94" s="227"/>
    </row>
    <row r="95" spans="1:44" ht="15" customHeight="1" thickBot="1" x14ac:dyDescent="0.35">
      <c r="A95" s="13"/>
      <c r="B95" s="544"/>
      <c r="C95" s="97"/>
      <c r="D95" s="287"/>
      <c r="E95" s="262"/>
      <c r="F95" s="288"/>
      <c r="G95" s="288"/>
      <c r="H95" s="288"/>
      <c r="I95" s="288"/>
      <c r="J95" s="288"/>
      <c r="K95" s="288"/>
      <c r="L95" s="227"/>
      <c r="M95" s="227"/>
      <c r="N95" s="227"/>
      <c r="O95" s="227"/>
      <c r="P95" s="227"/>
    </row>
    <row r="96" spans="1:44" ht="21" customHeight="1" x14ac:dyDescent="0.3">
      <c r="C96" s="1174" t="s">
        <v>445</v>
      </c>
      <c r="D96" s="1204"/>
      <c r="E96" s="1204"/>
      <c r="F96" s="1176"/>
      <c r="G96" s="328"/>
      <c r="H96" s="288"/>
      <c r="I96" s="288"/>
      <c r="J96" s="288"/>
      <c r="K96" s="288"/>
    </row>
    <row r="97" spans="2:11" ht="15" customHeight="1" x14ac:dyDescent="0.25">
      <c r="C97" s="1205" t="s">
        <v>396</v>
      </c>
      <c r="D97" s="1206"/>
      <c r="E97" s="682" t="s">
        <v>440</v>
      </c>
      <c r="F97" s="263" t="s">
        <v>397</v>
      </c>
      <c r="G97" s="457"/>
      <c r="H97" s="288"/>
      <c r="I97" s="288"/>
      <c r="J97" s="288"/>
      <c r="K97" s="288"/>
    </row>
    <row r="98" spans="2:11" ht="15" customHeight="1" x14ac:dyDescent="0.25">
      <c r="B98" s="545" t="s">
        <v>25</v>
      </c>
      <c r="C98" s="1185" t="str">
        <f>AP316</f>
        <v>Department 1 Name</v>
      </c>
      <c r="D98" s="1186"/>
      <c r="E98" s="432">
        <f ca="1">HLOOKUP(C98,_CostBreak,7,FALSE)*SUM(INDIRECT(B98,))</f>
        <v>0</v>
      </c>
      <c r="F98" s="428">
        <f ca="1">IF(ISERROR(E98/$E$108),0,E98/$E$108)</f>
        <v>0</v>
      </c>
      <c r="G98" s="458"/>
      <c r="H98" s="288"/>
      <c r="I98" s="288"/>
      <c r="J98" s="288"/>
      <c r="K98" s="288"/>
    </row>
    <row r="99" spans="2:11" ht="15" customHeight="1" x14ac:dyDescent="0.25">
      <c r="B99" s="545" t="s">
        <v>26</v>
      </c>
      <c r="C99" s="1185" t="str">
        <f t="shared" ref="C99:C107" si="7">AP317</f>
        <v>Department 2 Name</v>
      </c>
      <c r="D99" s="1186"/>
      <c r="E99" s="432">
        <f t="shared" ref="E99:E107" ca="1" si="8">HLOOKUP(C99,_CostBreak,7,FALSE)*SUM(INDIRECT(B99,))</f>
        <v>0</v>
      </c>
      <c r="F99" s="428">
        <f ca="1">IF(ISERROR(E99/$E$108),0,E99/$E$108)</f>
        <v>0</v>
      </c>
      <c r="G99" s="458"/>
      <c r="H99" s="288"/>
      <c r="I99" s="288"/>
      <c r="J99" s="288"/>
      <c r="K99" s="288"/>
    </row>
    <row r="100" spans="2:11" ht="15" customHeight="1" x14ac:dyDescent="0.25">
      <c r="B100" s="545" t="s">
        <v>27</v>
      </c>
      <c r="C100" s="1185" t="str">
        <f t="shared" si="7"/>
        <v>Department 3 Name</v>
      </c>
      <c r="D100" s="1186"/>
      <c r="E100" s="432">
        <f t="shared" ca="1" si="8"/>
        <v>0</v>
      </c>
      <c r="F100" s="428">
        <f t="shared" ref="F100:F107" ca="1" si="9">IF(ISERROR(E100/$E$108),0,E100/$E$108)</f>
        <v>0</v>
      </c>
      <c r="G100" s="458"/>
      <c r="H100" s="288"/>
      <c r="I100" s="288"/>
      <c r="J100" s="288"/>
      <c r="K100" s="288"/>
    </row>
    <row r="101" spans="2:11" ht="15" customHeight="1" x14ac:dyDescent="0.25">
      <c r="B101" s="545" t="s">
        <v>28</v>
      </c>
      <c r="C101" s="1185" t="str">
        <f t="shared" si="7"/>
        <v>Department 4 Name</v>
      </c>
      <c r="D101" s="1186"/>
      <c r="E101" s="432">
        <f t="shared" ca="1" si="8"/>
        <v>0</v>
      </c>
      <c r="F101" s="428">
        <f t="shared" ca="1" si="9"/>
        <v>0</v>
      </c>
      <c r="G101" s="458"/>
      <c r="H101" s="288"/>
      <c r="I101" s="288"/>
      <c r="J101" s="288"/>
      <c r="K101" s="288"/>
    </row>
    <row r="102" spans="2:11" ht="15" customHeight="1" x14ac:dyDescent="0.25">
      <c r="B102" s="545" t="s">
        <v>29</v>
      </c>
      <c r="C102" s="1185" t="str">
        <f t="shared" si="7"/>
        <v>Department 5 Name</v>
      </c>
      <c r="D102" s="1186"/>
      <c r="E102" s="432">
        <f t="shared" ca="1" si="8"/>
        <v>0</v>
      </c>
      <c r="F102" s="428">
        <f t="shared" ca="1" si="9"/>
        <v>0</v>
      </c>
      <c r="G102" s="458"/>
      <c r="H102" s="288"/>
      <c r="I102" s="288"/>
      <c r="J102" s="288"/>
      <c r="K102" s="288"/>
    </row>
    <row r="103" spans="2:11" ht="15" customHeight="1" x14ac:dyDescent="0.25">
      <c r="B103" s="545" t="s">
        <v>30</v>
      </c>
      <c r="C103" s="1185" t="str">
        <f t="shared" si="7"/>
        <v>Department 6 Name</v>
      </c>
      <c r="D103" s="1186"/>
      <c r="E103" s="432">
        <f t="shared" ca="1" si="8"/>
        <v>0</v>
      </c>
      <c r="F103" s="428">
        <f t="shared" ca="1" si="9"/>
        <v>0</v>
      </c>
      <c r="G103" s="458"/>
      <c r="H103" s="288"/>
      <c r="I103" s="288"/>
      <c r="J103" s="288"/>
      <c r="K103" s="288"/>
    </row>
    <row r="104" spans="2:11" ht="15" customHeight="1" x14ac:dyDescent="0.25">
      <c r="B104" s="545" t="s">
        <v>31</v>
      </c>
      <c r="C104" s="1185" t="str">
        <f t="shared" si="7"/>
        <v>Department 7 Name</v>
      </c>
      <c r="D104" s="1186"/>
      <c r="E104" s="432">
        <f t="shared" ca="1" si="8"/>
        <v>0</v>
      </c>
      <c r="F104" s="428">
        <f t="shared" ca="1" si="9"/>
        <v>0</v>
      </c>
      <c r="G104" s="458"/>
      <c r="H104" s="288"/>
      <c r="I104" s="288"/>
      <c r="J104" s="288"/>
      <c r="K104" s="288"/>
    </row>
    <row r="105" spans="2:11" ht="15" customHeight="1" x14ac:dyDescent="0.25">
      <c r="B105" s="545" t="s">
        <v>32</v>
      </c>
      <c r="C105" s="1185" t="str">
        <f t="shared" si="7"/>
        <v>Department 8 Name</v>
      </c>
      <c r="D105" s="1186"/>
      <c r="E105" s="432">
        <f t="shared" ca="1" si="8"/>
        <v>0</v>
      </c>
      <c r="F105" s="428">
        <f t="shared" ca="1" si="9"/>
        <v>0</v>
      </c>
      <c r="G105" s="458"/>
      <c r="H105" s="288"/>
      <c r="I105" s="288"/>
      <c r="J105" s="288"/>
      <c r="K105" s="288"/>
    </row>
    <row r="106" spans="2:11" ht="15" customHeight="1" x14ac:dyDescent="0.25">
      <c r="B106" s="545" t="s">
        <v>33</v>
      </c>
      <c r="C106" s="1185" t="str">
        <f t="shared" si="7"/>
        <v>Department 9 Name</v>
      </c>
      <c r="D106" s="1186"/>
      <c r="E106" s="432">
        <f t="shared" ca="1" si="8"/>
        <v>0</v>
      </c>
      <c r="F106" s="428">
        <f t="shared" ca="1" si="9"/>
        <v>0</v>
      </c>
      <c r="G106" s="458"/>
      <c r="H106" s="288"/>
      <c r="I106" s="288"/>
      <c r="J106" s="288"/>
      <c r="K106" s="288"/>
    </row>
    <row r="107" spans="2:11" ht="15" customHeight="1" x14ac:dyDescent="0.25">
      <c r="B107" s="545" t="s">
        <v>34</v>
      </c>
      <c r="C107" s="1185" t="str">
        <f t="shared" si="7"/>
        <v>Department 10 Name</v>
      </c>
      <c r="D107" s="1186"/>
      <c r="E107" s="432">
        <f t="shared" ca="1" si="8"/>
        <v>0</v>
      </c>
      <c r="F107" s="428">
        <f t="shared" ca="1" si="9"/>
        <v>0</v>
      </c>
      <c r="G107" s="458"/>
      <c r="H107" s="288"/>
      <c r="I107" s="288"/>
      <c r="J107" s="288"/>
      <c r="K107" s="288"/>
    </row>
    <row r="108" spans="2:11" ht="15" customHeight="1" thickBot="1" x14ac:dyDescent="0.3">
      <c r="C108" s="1183" t="s">
        <v>392</v>
      </c>
      <c r="D108" s="1184"/>
      <c r="E108" s="433">
        <f ca="1">SUM(E98:E107)</f>
        <v>0</v>
      </c>
      <c r="F108" s="413">
        <f ca="1">SUM(F98:F107)</f>
        <v>0</v>
      </c>
      <c r="G108" s="458"/>
      <c r="H108" s="288"/>
      <c r="I108" s="288"/>
      <c r="J108" s="288"/>
      <c r="K108" s="288"/>
    </row>
    <row r="109" spans="2:11" ht="15" customHeight="1" x14ac:dyDescent="0.25">
      <c r="G109" s="407"/>
      <c r="H109" s="288"/>
      <c r="I109" s="288"/>
      <c r="J109" s="288"/>
      <c r="K109" s="288"/>
    </row>
    <row r="110" spans="2:11" ht="15" customHeight="1" thickBot="1" x14ac:dyDescent="0.3">
      <c r="G110" s="407"/>
    </row>
    <row r="111" spans="2:11" ht="21" customHeight="1" x14ac:dyDescent="0.3">
      <c r="C111" s="1174" t="s">
        <v>484</v>
      </c>
      <c r="D111" s="1204"/>
      <c r="E111" s="1204"/>
      <c r="F111" s="1176"/>
      <c r="G111" s="483"/>
      <c r="H111" s="1174" t="s">
        <v>441</v>
      </c>
      <c r="I111" s="1175"/>
      <c r="J111" s="1175"/>
      <c r="K111" s="1176"/>
    </row>
    <row r="112" spans="2:11" ht="29.25" customHeight="1" x14ac:dyDescent="0.25">
      <c r="C112" s="1205" t="s">
        <v>396</v>
      </c>
      <c r="D112" s="1206"/>
      <c r="E112" s="411" t="s">
        <v>485</v>
      </c>
      <c r="F112" s="263" t="s">
        <v>397</v>
      </c>
      <c r="G112" s="409"/>
      <c r="H112" s="1177" t="s">
        <v>396</v>
      </c>
      <c r="I112" s="1043"/>
      <c r="J112" s="683" t="s">
        <v>486</v>
      </c>
      <c r="K112" s="263" t="s">
        <v>397</v>
      </c>
    </row>
    <row r="113" spans="3:11" ht="15" customHeight="1" x14ac:dyDescent="0.25">
      <c r="C113" s="1185" t="str">
        <f>'Step 1-Employee Info'!J9</f>
        <v>General Office Administration</v>
      </c>
      <c r="D113" s="1186"/>
      <c r="E113" s="432">
        <f t="shared" ref="E113:E123" ca="1" si="10">HLOOKUP(AP315,_DeptCompare,$AR$284,FALSE)</f>
        <v>0</v>
      </c>
      <c r="F113" s="428">
        <f ca="1">IF(ISERROR(E113/$E$124),0,E113/$E$124)</f>
        <v>0</v>
      </c>
      <c r="G113" s="410"/>
      <c r="H113" s="1138" t="str">
        <f>'Step 1-Employee Info'!J9</f>
        <v>General Office Administration</v>
      </c>
      <c r="I113" s="1043"/>
      <c r="J113" s="443">
        <f t="shared" ref="J113:J123" ca="1" si="11">HLOOKUP(H113,_DeptCompare,$AR$287,FALSE)</f>
        <v>0</v>
      </c>
      <c r="K113" s="428">
        <f ca="1">IF(ISERROR(J113/$J$124),0,J113/$J$124)</f>
        <v>0</v>
      </c>
    </row>
    <row r="114" spans="3:11" ht="15" customHeight="1" x14ac:dyDescent="0.25">
      <c r="C114" s="1185" t="str">
        <f>'Step 1-Employee Info'!J10</f>
        <v>Department 1 Name</v>
      </c>
      <c r="D114" s="1186"/>
      <c r="E114" s="432">
        <f t="shared" ca="1" si="10"/>
        <v>0</v>
      </c>
      <c r="F114" s="428">
        <f ca="1">IF(ISERROR(E114/$E$124),0,E114/$E$124)</f>
        <v>0</v>
      </c>
      <c r="G114" s="410"/>
      <c r="H114" s="1138" t="str">
        <f>'Step 1-Employee Info'!J10</f>
        <v>Department 1 Name</v>
      </c>
      <c r="I114" s="1043"/>
      <c r="J114" s="443">
        <f t="shared" ca="1" si="11"/>
        <v>0</v>
      </c>
      <c r="K114" s="428">
        <f t="shared" ref="K114:K123" ca="1" si="12">IF(ISERROR(J114/$J$124),0,J114/$J$124)</f>
        <v>0</v>
      </c>
    </row>
    <row r="115" spans="3:11" ht="15" customHeight="1" x14ac:dyDescent="0.25">
      <c r="C115" s="1185" t="str">
        <f>'Step 1-Employee Info'!J11</f>
        <v>Department 2 Name</v>
      </c>
      <c r="D115" s="1186"/>
      <c r="E115" s="432">
        <f t="shared" ca="1" si="10"/>
        <v>0</v>
      </c>
      <c r="F115" s="428">
        <f t="shared" ref="F115:F123" ca="1" si="13">IF(ISERROR(E115/$E$124),0,E115/$E$124)</f>
        <v>0</v>
      </c>
      <c r="G115" s="410"/>
      <c r="H115" s="1138" t="str">
        <f>'Step 1-Employee Info'!J11</f>
        <v>Department 2 Name</v>
      </c>
      <c r="I115" s="1043"/>
      <c r="J115" s="443">
        <f t="shared" ca="1" si="11"/>
        <v>0</v>
      </c>
      <c r="K115" s="428">
        <f t="shared" ca="1" si="12"/>
        <v>0</v>
      </c>
    </row>
    <row r="116" spans="3:11" ht="15" customHeight="1" x14ac:dyDescent="0.25">
      <c r="C116" s="1185" t="str">
        <f>'Step 1-Employee Info'!J12</f>
        <v>Department 3 Name</v>
      </c>
      <c r="D116" s="1186"/>
      <c r="E116" s="432">
        <f t="shared" ca="1" si="10"/>
        <v>0</v>
      </c>
      <c r="F116" s="428">
        <f t="shared" ca="1" si="13"/>
        <v>0</v>
      </c>
      <c r="G116" s="410"/>
      <c r="H116" s="1138" t="str">
        <f>'Step 1-Employee Info'!J12</f>
        <v>Department 3 Name</v>
      </c>
      <c r="I116" s="1043"/>
      <c r="J116" s="443">
        <f t="shared" ca="1" si="11"/>
        <v>0</v>
      </c>
      <c r="K116" s="428">
        <f t="shared" ca="1" si="12"/>
        <v>0</v>
      </c>
    </row>
    <row r="117" spans="3:11" ht="15" customHeight="1" x14ac:dyDescent="0.25">
      <c r="C117" s="1185" t="str">
        <f>'Step 1-Employee Info'!J13</f>
        <v>Department 4 Name</v>
      </c>
      <c r="D117" s="1186"/>
      <c r="E117" s="432">
        <f t="shared" ca="1" si="10"/>
        <v>0</v>
      </c>
      <c r="F117" s="428">
        <f t="shared" ca="1" si="13"/>
        <v>0</v>
      </c>
      <c r="G117" s="410"/>
      <c r="H117" s="1138" t="str">
        <f>'Step 1-Employee Info'!J13</f>
        <v>Department 4 Name</v>
      </c>
      <c r="I117" s="1043"/>
      <c r="J117" s="443">
        <f t="shared" ca="1" si="11"/>
        <v>0</v>
      </c>
      <c r="K117" s="428">
        <f t="shared" ca="1" si="12"/>
        <v>0</v>
      </c>
    </row>
    <row r="118" spans="3:11" ht="15" customHeight="1" x14ac:dyDescent="0.25">
      <c r="C118" s="1185" t="str">
        <f>'Step 1-Employee Info'!J14</f>
        <v>Department 5 Name</v>
      </c>
      <c r="D118" s="1186"/>
      <c r="E118" s="432">
        <f t="shared" ca="1" si="10"/>
        <v>0</v>
      </c>
      <c r="F118" s="428">
        <f t="shared" ca="1" si="13"/>
        <v>0</v>
      </c>
      <c r="G118" s="410"/>
      <c r="H118" s="1138" t="str">
        <f>'Step 1-Employee Info'!J14</f>
        <v>Department 5 Name</v>
      </c>
      <c r="I118" s="1043"/>
      <c r="J118" s="443">
        <f t="shared" ca="1" si="11"/>
        <v>0</v>
      </c>
      <c r="K118" s="428">
        <f t="shared" ca="1" si="12"/>
        <v>0</v>
      </c>
    </row>
    <row r="119" spans="3:11" ht="15" customHeight="1" x14ac:dyDescent="0.25">
      <c r="C119" s="1185" t="str">
        <f>'Step 1-Employee Info'!J15</f>
        <v>Department 6 Name</v>
      </c>
      <c r="D119" s="1186"/>
      <c r="E119" s="432">
        <f t="shared" ca="1" si="10"/>
        <v>0</v>
      </c>
      <c r="F119" s="428">
        <f t="shared" ca="1" si="13"/>
        <v>0</v>
      </c>
      <c r="G119" s="410"/>
      <c r="H119" s="1138" t="str">
        <f>'Step 1-Employee Info'!J15</f>
        <v>Department 6 Name</v>
      </c>
      <c r="I119" s="1043"/>
      <c r="J119" s="443">
        <f t="shared" ca="1" si="11"/>
        <v>0</v>
      </c>
      <c r="K119" s="428">
        <f t="shared" ca="1" si="12"/>
        <v>0</v>
      </c>
    </row>
    <row r="120" spans="3:11" ht="15" customHeight="1" x14ac:dyDescent="0.25">
      <c r="C120" s="1185" t="str">
        <f>'Step 1-Employee Info'!J16</f>
        <v>Department 7 Name</v>
      </c>
      <c r="D120" s="1186"/>
      <c r="E120" s="432">
        <f t="shared" ca="1" si="10"/>
        <v>0</v>
      </c>
      <c r="F120" s="428">
        <f t="shared" ca="1" si="13"/>
        <v>0</v>
      </c>
      <c r="G120" s="410"/>
      <c r="H120" s="1138" t="str">
        <f>'Step 1-Employee Info'!J16</f>
        <v>Department 7 Name</v>
      </c>
      <c r="I120" s="1043"/>
      <c r="J120" s="443">
        <f t="shared" ca="1" si="11"/>
        <v>0</v>
      </c>
      <c r="K120" s="428">
        <f t="shared" ca="1" si="12"/>
        <v>0</v>
      </c>
    </row>
    <row r="121" spans="3:11" ht="15" customHeight="1" x14ac:dyDescent="0.25">
      <c r="C121" s="1185" t="str">
        <f>'Step 1-Employee Info'!J17</f>
        <v>Department 8 Name</v>
      </c>
      <c r="D121" s="1186"/>
      <c r="E121" s="432">
        <f t="shared" ca="1" si="10"/>
        <v>0</v>
      </c>
      <c r="F121" s="428">
        <f t="shared" ca="1" si="13"/>
        <v>0</v>
      </c>
      <c r="G121" s="410"/>
      <c r="H121" s="1138" t="str">
        <f>'Step 1-Employee Info'!J17</f>
        <v>Department 8 Name</v>
      </c>
      <c r="I121" s="1043"/>
      <c r="J121" s="443">
        <f t="shared" ca="1" si="11"/>
        <v>0</v>
      </c>
      <c r="K121" s="428">
        <f t="shared" ca="1" si="12"/>
        <v>0</v>
      </c>
    </row>
    <row r="122" spans="3:11" ht="15" customHeight="1" x14ac:dyDescent="0.25">
      <c r="C122" s="1185" t="str">
        <f>'Step 1-Employee Info'!J18</f>
        <v>Department 9 Name</v>
      </c>
      <c r="D122" s="1186"/>
      <c r="E122" s="432">
        <f t="shared" ca="1" si="10"/>
        <v>0</v>
      </c>
      <c r="F122" s="428">
        <f t="shared" ca="1" si="13"/>
        <v>0</v>
      </c>
      <c r="G122" s="410"/>
      <c r="H122" s="1138" t="str">
        <f>'Step 1-Employee Info'!J18</f>
        <v>Department 9 Name</v>
      </c>
      <c r="I122" s="1043"/>
      <c r="J122" s="443">
        <f t="shared" ca="1" si="11"/>
        <v>0</v>
      </c>
      <c r="K122" s="428">
        <f t="shared" ca="1" si="12"/>
        <v>0</v>
      </c>
    </row>
    <row r="123" spans="3:11" ht="15" customHeight="1" x14ac:dyDescent="0.25">
      <c r="C123" s="1185" t="str">
        <f>'Step 1-Employee Info'!J19</f>
        <v>Department 10 Name</v>
      </c>
      <c r="D123" s="1186"/>
      <c r="E123" s="432">
        <f t="shared" ca="1" si="10"/>
        <v>0</v>
      </c>
      <c r="F123" s="428">
        <f t="shared" ca="1" si="13"/>
        <v>0</v>
      </c>
      <c r="G123" s="410"/>
      <c r="H123" s="1138" t="str">
        <f>'Step 1-Employee Info'!J19</f>
        <v>Department 10 Name</v>
      </c>
      <c r="I123" s="1043"/>
      <c r="J123" s="443">
        <f t="shared" ca="1" si="11"/>
        <v>0</v>
      </c>
      <c r="K123" s="428">
        <f t="shared" ca="1" si="12"/>
        <v>0</v>
      </c>
    </row>
    <row r="124" spans="3:11" ht="15" customHeight="1" thickBot="1" x14ac:dyDescent="0.3">
      <c r="C124" s="1197" t="s">
        <v>392</v>
      </c>
      <c r="D124" s="1198"/>
      <c r="E124" s="441">
        <f ca="1">SUM(E113:E123)</f>
        <v>0</v>
      </c>
      <c r="F124" s="442">
        <f ca="1">SUM(F113:F123)</f>
        <v>0</v>
      </c>
      <c r="G124" s="440"/>
      <c r="H124" s="1197" t="s">
        <v>392</v>
      </c>
      <c r="I124" s="1198"/>
      <c r="J124" s="414">
        <f ca="1">SUM(J113:J123)</f>
        <v>0</v>
      </c>
      <c r="K124" s="413">
        <f ca="1">SUM(K113:K123)</f>
        <v>0</v>
      </c>
    </row>
    <row r="125" spans="3:11" ht="15" customHeight="1" x14ac:dyDescent="0.25">
      <c r="C125" s="473"/>
      <c r="D125" s="473"/>
      <c r="E125" s="475"/>
      <c r="F125" s="476"/>
      <c r="G125" s="474"/>
      <c r="H125" s="473"/>
      <c r="I125" s="473"/>
      <c r="J125" s="477"/>
      <c r="K125" s="407"/>
    </row>
    <row r="126" spans="3:11" ht="15" customHeight="1" x14ac:dyDescent="0.25">
      <c r="G126" s="407"/>
      <c r="H126" s="472"/>
    </row>
    <row r="127" spans="3:11" ht="15" customHeight="1" thickBot="1" x14ac:dyDescent="0.3">
      <c r="G127" s="407"/>
    </row>
    <row r="128" spans="3:11" ht="23.25" customHeight="1" x14ac:dyDescent="0.3">
      <c r="C128" s="1174" t="s">
        <v>487</v>
      </c>
      <c r="D128" s="1207"/>
      <c r="E128" s="1207"/>
      <c r="F128" s="1176"/>
      <c r="G128" s="407"/>
    </row>
    <row r="129" spans="3:7" ht="18" customHeight="1" x14ac:dyDescent="0.25">
      <c r="C129" s="1124" t="s">
        <v>396</v>
      </c>
      <c r="D129" s="1200"/>
      <c r="E129" s="684" t="s">
        <v>488</v>
      </c>
      <c r="F129" s="263" t="s">
        <v>397</v>
      </c>
      <c r="G129" s="407"/>
    </row>
    <row r="130" spans="3:7" ht="15" customHeight="1" x14ac:dyDescent="0.25">
      <c r="C130" s="1199" t="str">
        <f>'Step 1-Employee Info'!J9</f>
        <v>General Office Administration</v>
      </c>
      <c r="D130" s="1111"/>
      <c r="E130" s="429">
        <f>'Step 2-Overhead'!AB154</f>
        <v>0</v>
      </c>
      <c r="F130" s="428">
        <f t="shared" ref="F130:F140" si="14">IF($E$141&lt;&gt;0,E130/$E$141,0)</f>
        <v>0</v>
      </c>
      <c r="G130" s="407"/>
    </row>
    <row r="131" spans="3:7" ht="15" customHeight="1" x14ac:dyDescent="0.25">
      <c r="C131" s="1199" t="str">
        <f>'Step 1-Employee Info'!J10</f>
        <v>Department 1 Name</v>
      </c>
      <c r="D131" s="1111"/>
      <c r="E131" s="429">
        <f>'Step 2-Overhead'!AD154</f>
        <v>0</v>
      </c>
      <c r="F131" s="428">
        <f t="shared" si="14"/>
        <v>0</v>
      </c>
      <c r="G131" s="407"/>
    </row>
    <row r="132" spans="3:7" ht="15" customHeight="1" x14ac:dyDescent="0.25">
      <c r="C132" s="1199" t="str">
        <f>'Step 1-Employee Info'!J11</f>
        <v>Department 2 Name</v>
      </c>
      <c r="D132" s="1111"/>
      <c r="E132" s="429">
        <f>'Step 2-Overhead'!AF154</f>
        <v>0</v>
      </c>
      <c r="F132" s="428">
        <f t="shared" si="14"/>
        <v>0</v>
      </c>
      <c r="G132" s="407"/>
    </row>
    <row r="133" spans="3:7" ht="15" customHeight="1" x14ac:dyDescent="0.25">
      <c r="C133" s="1199" t="str">
        <f>'Step 1-Employee Info'!J12</f>
        <v>Department 3 Name</v>
      </c>
      <c r="D133" s="1111"/>
      <c r="E133" s="429">
        <f>'Step 2-Overhead'!AH154</f>
        <v>0</v>
      </c>
      <c r="F133" s="428">
        <f t="shared" si="14"/>
        <v>0</v>
      </c>
      <c r="G133" s="407"/>
    </row>
    <row r="134" spans="3:7" ht="15" customHeight="1" x14ac:dyDescent="0.25">
      <c r="C134" s="1199" t="str">
        <f>'Step 1-Employee Info'!J13</f>
        <v>Department 4 Name</v>
      </c>
      <c r="D134" s="1111"/>
      <c r="E134" s="429">
        <f>'Step 2-Overhead'!AJ154</f>
        <v>0</v>
      </c>
      <c r="F134" s="428">
        <f t="shared" si="14"/>
        <v>0</v>
      </c>
      <c r="G134" s="407"/>
    </row>
    <row r="135" spans="3:7" ht="15" customHeight="1" x14ac:dyDescent="0.25">
      <c r="C135" s="1199" t="str">
        <f>'Step 1-Employee Info'!J14</f>
        <v>Department 5 Name</v>
      </c>
      <c r="D135" s="1111"/>
      <c r="E135" s="429">
        <f>'Step 2-Overhead'!AL154</f>
        <v>0</v>
      </c>
      <c r="F135" s="428">
        <f t="shared" si="14"/>
        <v>0</v>
      </c>
      <c r="G135" s="407"/>
    </row>
    <row r="136" spans="3:7" ht="15" customHeight="1" x14ac:dyDescent="0.25">
      <c r="C136" s="1199" t="str">
        <f>'Step 1-Employee Info'!J15</f>
        <v>Department 6 Name</v>
      </c>
      <c r="D136" s="1111"/>
      <c r="E136" s="429">
        <f>'Step 2-Overhead'!AN154</f>
        <v>0</v>
      </c>
      <c r="F136" s="428">
        <f t="shared" si="14"/>
        <v>0</v>
      </c>
      <c r="G136" s="407"/>
    </row>
    <row r="137" spans="3:7" ht="15" customHeight="1" x14ac:dyDescent="0.25">
      <c r="C137" s="1199" t="str">
        <f>'Step 1-Employee Info'!J16</f>
        <v>Department 7 Name</v>
      </c>
      <c r="D137" s="1111"/>
      <c r="E137" s="429">
        <f>'Step 2-Overhead'!AP154</f>
        <v>0</v>
      </c>
      <c r="F137" s="428">
        <f t="shared" si="14"/>
        <v>0</v>
      </c>
      <c r="G137" s="407"/>
    </row>
    <row r="138" spans="3:7" ht="15" customHeight="1" x14ac:dyDescent="0.25">
      <c r="C138" s="1199" t="str">
        <f>'Step 1-Employee Info'!J17</f>
        <v>Department 8 Name</v>
      </c>
      <c r="D138" s="1111"/>
      <c r="E138" s="429">
        <f>'Step 2-Overhead'!AR154</f>
        <v>0</v>
      </c>
      <c r="F138" s="428">
        <f t="shared" si="14"/>
        <v>0</v>
      </c>
      <c r="G138" s="407"/>
    </row>
    <row r="139" spans="3:7" ht="15" customHeight="1" x14ac:dyDescent="0.25">
      <c r="C139" s="1199" t="str">
        <f>'Step 1-Employee Info'!J18</f>
        <v>Department 9 Name</v>
      </c>
      <c r="D139" s="1111"/>
      <c r="E139" s="429">
        <f>'Step 2-Overhead'!AT154</f>
        <v>0</v>
      </c>
      <c r="F139" s="428">
        <f t="shared" si="14"/>
        <v>0</v>
      </c>
      <c r="G139" s="407"/>
    </row>
    <row r="140" spans="3:7" ht="15" customHeight="1" x14ac:dyDescent="0.25">
      <c r="C140" s="1199" t="str">
        <f>'Step 1-Employee Info'!J19</f>
        <v>Department 10 Name</v>
      </c>
      <c r="D140" s="1111"/>
      <c r="E140" s="429">
        <f>'Step 2-Overhead'!AV154</f>
        <v>0</v>
      </c>
      <c r="F140" s="428">
        <f t="shared" si="14"/>
        <v>0</v>
      </c>
      <c r="G140" s="407"/>
    </row>
    <row r="141" spans="3:7" ht="15" customHeight="1" thickBot="1" x14ac:dyDescent="0.3">
      <c r="C141" s="1197" t="s">
        <v>392</v>
      </c>
      <c r="D141" s="1198"/>
      <c r="E141" s="455">
        <f>SUM(E130:E140)</f>
        <v>0</v>
      </c>
      <c r="F141" s="456">
        <f>SUM(F130:F140)</f>
        <v>0</v>
      </c>
      <c r="G141" s="407"/>
    </row>
    <row r="142" spans="3:7" ht="15" customHeight="1" x14ac:dyDescent="0.25">
      <c r="G142" s="407"/>
    </row>
    <row r="143" spans="3:7" ht="15" customHeight="1" x14ac:dyDescent="0.25">
      <c r="G143" s="407"/>
    </row>
    <row r="144" spans="3:7" ht="15" customHeight="1" x14ac:dyDescent="0.25">
      <c r="G144" s="407"/>
    </row>
    <row r="145" spans="2:11" ht="15" customHeight="1" x14ac:dyDescent="0.25">
      <c r="G145" s="407"/>
    </row>
    <row r="146" spans="2:11" ht="15" customHeight="1" x14ac:dyDescent="0.25">
      <c r="G146" s="407"/>
    </row>
    <row r="147" spans="2:11" ht="15" customHeight="1" x14ac:dyDescent="0.25">
      <c r="G147" s="407"/>
    </row>
    <row r="148" spans="2:11" ht="15" customHeight="1" x14ac:dyDescent="0.25">
      <c r="G148" s="407"/>
    </row>
    <row r="149" spans="2:11" ht="15" customHeight="1" x14ac:dyDescent="0.25">
      <c r="G149" s="407"/>
    </row>
    <row r="150" spans="2:11" ht="15" customHeight="1" thickBot="1" x14ac:dyDescent="0.3">
      <c r="G150" s="407"/>
    </row>
    <row r="151" spans="2:11" ht="30" customHeight="1" thickBot="1" x14ac:dyDescent="0.3">
      <c r="C151" s="1112" t="s">
        <v>444</v>
      </c>
      <c r="D151" s="1113"/>
      <c r="E151" s="1113"/>
      <c r="F151" s="1114"/>
      <c r="G151" s="1114"/>
      <c r="H151" s="1114"/>
      <c r="I151" s="1114"/>
      <c r="J151" s="1114"/>
      <c r="K151" s="1115"/>
    </row>
    <row r="152" spans="2:11" ht="42.75" customHeight="1" thickBot="1" x14ac:dyDescent="0.35">
      <c r="C152" s="469"/>
      <c r="D152" s="470"/>
      <c r="E152" s="1116" t="s">
        <v>490</v>
      </c>
      <c r="F152" s="1224"/>
      <c r="G152" s="1225"/>
      <c r="H152" s="1116" t="s">
        <v>510</v>
      </c>
      <c r="I152" s="1117"/>
      <c r="J152" s="1120" t="s">
        <v>511</v>
      </c>
      <c r="K152" s="1121"/>
    </row>
    <row r="153" spans="2:11" ht="15" customHeight="1" thickBot="1" x14ac:dyDescent="0.3">
      <c r="C153" s="1124" t="s">
        <v>396</v>
      </c>
      <c r="D153" s="1125"/>
      <c r="E153" s="478" t="s">
        <v>440</v>
      </c>
      <c r="F153" s="1226" t="s">
        <v>397</v>
      </c>
      <c r="G153" s="1227"/>
      <c r="H153" s="1118"/>
      <c r="I153" s="1119"/>
      <c r="J153" s="1122"/>
      <c r="K153" s="1123"/>
    </row>
    <row r="154" spans="2:11" ht="15" customHeight="1" x14ac:dyDescent="0.25">
      <c r="C154" s="1189" t="str">
        <f>'Step 1-Employee Info'!J9</f>
        <v>General Office Administration</v>
      </c>
      <c r="D154" s="1190"/>
      <c r="E154" s="467">
        <f ca="1">0-J113-E130</f>
        <v>0</v>
      </c>
      <c r="F154" s="1126">
        <f ca="1">IF(E154&lt;&gt;0,E154/$E$165,0)</f>
        <v>0</v>
      </c>
      <c r="G154" s="1228"/>
      <c r="H154" s="411" t="s">
        <v>440</v>
      </c>
      <c r="I154" s="471" t="s">
        <v>397</v>
      </c>
      <c r="J154" s="411" t="s">
        <v>440</v>
      </c>
      <c r="K154" s="471" t="s">
        <v>397</v>
      </c>
    </row>
    <row r="155" spans="2:11" ht="15" customHeight="1" x14ac:dyDescent="0.25">
      <c r="B155" s="543">
        <f ca="1">(COUNTIF(E155:E164,"&lt;&gt;0"))</f>
        <v>0</v>
      </c>
      <c r="C155" s="1189" t="str">
        <f>'Step 1-Employee Info'!J10</f>
        <v>Department 1 Name</v>
      </c>
      <c r="D155" s="1190"/>
      <c r="E155" s="467">
        <f t="shared" ref="E155:E164" ca="1" si="15">E98-J114-E131</f>
        <v>0</v>
      </c>
      <c r="F155" s="1126">
        <f t="shared" ref="F155:F164" ca="1" si="16">IF(E155&lt;&gt;0,E155/$E$165,0)</f>
        <v>0</v>
      </c>
      <c r="G155" s="1127"/>
      <c r="H155" s="467">
        <f t="shared" ref="H155:H164" ca="1" si="17">IF(E155&lt;&gt;0,E155+$E$154*AV268,0)</f>
        <v>0</v>
      </c>
      <c r="I155" s="428">
        <f ca="1">IF(H155&lt;&gt;0,H155/$H$165,0)</f>
        <v>0</v>
      </c>
      <c r="J155" s="432">
        <f ca="1">IF(E155&lt;&gt;0,E155+$E$154*'Step 2-Overhead'!H158,0)</f>
        <v>0</v>
      </c>
      <c r="K155" s="428">
        <f ca="1">IF(J155&lt;&gt;0,J155/$J$165,0)</f>
        <v>0</v>
      </c>
    </row>
    <row r="156" spans="2:11" ht="15" customHeight="1" x14ac:dyDescent="0.25">
      <c r="C156" s="1189" t="str">
        <f>'Step 1-Employee Info'!J11</f>
        <v>Department 2 Name</v>
      </c>
      <c r="D156" s="1190"/>
      <c r="E156" s="467">
        <f t="shared" ca="1" si="15"/>
        <v>0</v>
      </c>
      <c r="F156" s="1126">
        <f t="shared" ca="1" si="16"/>
        <v>0</v>
      </c>
      <c r="G156" s="1127"/>
      <c r="H156" s="467">
        <f t="shared" ca="1" si="17"/>
        <v>0</v>
      </c>
      <c r="I156" s="428">
        <f t="shared" ref="I156:I164" ca="1" si="18">IF(H156&lt;&gt;0,H156/$H$165,0)</f>
        <v>0</v>
      </c>
      <c r="J156" s="432">
        <f ca="1">IF(E156&lt;&gt;0,E156+$E$154*'Step 2-Overhead'!H159,0)</f>
        <v>0</v>
      </c>
      <c r="K156" s="428">
        <f t="shared" ref="K156:K164" ca="1" si="19">IF(J156&lt;&gt;0,J156/$J$165,0)</f>
        <v>0</v>
      </c>
    </row>
    <row r="157" spans="2:11" ht="15" customHeight="1" x14ac:dyDescent="0.25">
      <c r="C157" s="1189" t="str">
        <f>'Step 1-Employee Info'!J12</f>
        <v>Department 3 Name</v>
      </c>
      <c r="D157" s="1190"/>
      <c r="E157" s="467">
        <f t="shared" ca="1" si="15"/>
        <v>0</v>
      </c>
      <c r="F157" s="1126">
        <f t="shared" ca="1" si="16"/>
        <v>0</v>
      </c>
      <c r="G157" s="1127"/>
      <c r="H157" s="467">
        <f t="shared" ca="1" si="17"/>
        <v>0</v>
      </c>
      <c r="I157" s="428">
        <f t="shared" ca="1" si="18"/>
        <v>0</v>
      </c>
      <c r="J157" s="432">
        <f ca="1">IF(E157&lt;&gt;0,E157+$E$154*'Step 2-Overhead'!H160,0)</f>
        <v>0</v>
      </c>
      <c r="K157" s="428">
        <f t="shared" ca="1" si="19"/>
        <v>0</v>
      </c>
    </row>
    <row r="158" spans="2:11" ht="15" customHeight="1" x14ac:dyDescent="0.25">
      <c r="C158" s="1189" t="str">
        <f>'Step 1-Employee Info'!J13</f>
        <v>Department 4 Name</v>
      </c>
      <c r="D158" s="1190"/>
      <c r="E158" s="467">
        <f t="shared" ca="1" si="15"/>
        <v>0</v>
      </c>
      <c r="F158" s="1126">
        <f t="shared" ca="1" si="16"/>
        <v>0</v>
      </c>
      <c r="G158" s="1127"/>
      <c r="H158" s="467">
        <f t="shared" ca="1" si="17"/>
        <v>0</v>
      </c>
      <c r="I158" s="428">
        <f t="shared" ca="1" si="18"/>
        <v>0</v>
      </c>
      <c r="J158" s="432">
        <f ca="1">IF(E158&lt;&gt;0,E158+$E$154*'Step 2-Overhead'!H161,0)</f>
        <v>0</v>
      </c>
      <c r="K158" s="428">
        <f t="shared" ca="1" si="19"/>
        <v>0</v>
      </c>
    </row>
    <row r="159" spans="2:11" ht="15" customHeight="1" x14ac:dyDescent="0.25">
      <c r="C159" s="1189" t="str">
        <f>'Step 1-Employee Info'!J14</f>
        <v>Department 5 Name</v>
      </c>
      <c r="D159" s="1190"/>
      <c r="E159" s="467">
        <f t="shared" ca="1" si="15"/>
        <v>0</v>
      </c>
      <c r="F159" s="1126">
        <f t="shared" ca="1" si="16"/>
        <v>0</v>
      </c>
      <c r="G159" s="1127"/>
      <c r="H159" s="467">
        <f t="shared" ca="1" si="17"/>
        <v>0</v>
      </c>
      <c r="I159" s="428">
        <f t="shared" ca="1" si="18"/>
        <v>0</v>
      </c>
      <c r="J159" s="432">
        <f ca="1">IF(E159&lt;&gt;0,E159+$E$154*'Step 2-Overhead'!H162,0)</f>
        <v>0</v>
      </c>
      <c r="K159" s="428">
        <f t="shared" ca="1" si="19"/>
        <v>0</v>
      </c>
    </row>
    <row r="160" spans="2:11" ht="15" customHeight="1" x14ac:dyDescent="0.25">
      <c r="C160" s="1189" t="str">
        <f>'Step 1-Employee Info'!J15</f>
        <v>Department 6 Name</v>
      </c>
      <c r="D160" s="1190"/>
      <c r="E160" s="467">
        <f t="shared" ca="1" si="15"/>
        <v>0</v>
      </c>
      <c r="F160" s="1126">
        <f t="shared" ca="1" si="16"/>
        <v>0</v>
      </c>
      <c r="G160" s="1127"/>
      <c r="H160" s="467">
        <f t="shared" ca="1" si="17"/>
        <v>0</v>
      </c>
      <c r="I160" s="428">
        <f t="shared" ca="1" si="18"/>
        <v>0</v>
      </c>
      <c r="J160" s="432">
        <f ca="1">IF(E160&lt;&gt;0,E160+$E$154*'Step 2-Overhead'!H163,0)</f>
        <v>0</v>
      </c>
      <c r="K160" s="428">
        <f t="shared" ca="1" si="19"/>
        <v>0</v>
      </c>
    </row>
    <row r="161" spans="1:16" ht="15" customHeight="1" x14ac:dyDescent="0.25">
      <c r="C161" s="1189" t="str">
        <f>'Step 1-Employee Info'!J16</f>
        <v>Department 7 Name</v>
      </c>
      <c r="D161" s="1190"/>
      <c r="E161" s="467">
        <f t="shared" ca="1" si="15"/>
        <v>0</v>
      </c>
      <c r="F161" s="1126">
        <f t="shared" ca="1" si="16"/>
        <v>0</v>
      </c>
      <c r="G161" s="1127"/>
      <c r="H161" s="467">
        <f t="shared" ca="1" si="17"/>
        <v>0</v>
      </c>
      <c r="I161" s="428">
        <f t="shared" ca="1" si="18"/>
        <v>0</v>
      </c>
      <c r="J161" s="432">
        <f ca="1">IF(E161&lt;&gt;0,E161+$E$154*'Step 2-Overhead'!H164,0)</f>
        <v>0</v>
      </c>
      <c r="K161" s="428">
        <f t="shared" ca="1" si="19"/>
        <v>0</v>
      </c>
    </row>
    <row r="162" spans="1:16" ht="15" customHeight="1" x14ac:dyDescent="0.25">
      <c r="C162" s="1189" t="str">
        <f>'Step 1-Employee Info'!J17</f>
        <v>Department 8 Name</v>
      </c>
      <c r="D162" s="1190"/>
      <c r="E162" s="467">
        <f t="shared" ca="1" si="15"/>
        <v>0</v>
      </c>
      <c r="F162" s="1126">
        <f t="shared" ca="1" si="16"/>
        <v>0</v>
      </c>
      <c r="G162" s="1127"/>
      <c r="H162" s="467">
        <f t="shared" ca="1" si="17"/>
        <v>0</v>
      </c>
      <c r="I162" s="428">
        <f t="shared" ca="1" si="18"/>
        <v>0</v>
      </c>
      <c r="J162" s="432">
        <f ca="1">IF(E162&lt;&gt;0,E162+$E$154*'Step 2-Overhead'!H165,0)</f>
        <v>0</v>
      </c>
      <c r="K162" s="428">
        <f t="shared" ca="1" si="19"/>
        <v>0</v>
      </c>
    </row>
    <row r="163" spans="1:16" ht="15" customHeight="1" x14ac:dyDescent="0.25">
      <c r="C163" s="1189" t="str">
        <f>'Step 1-Employee Info'!J18</f>
        <v>Department 9 Name</v>
      </c>
      <c r="D163" s="1190"/>
      <c r="E163" s="467">
        <f t="shared" ca="1" si="15"/>
        <v>0</v>
      </c>
      <c r="F163" s="1126">
        <f t="shared" ca="1" si="16"/>
        <v>0</v>
      </c>
      <c r="G163" s="1127"/>
      <c r="H163" s="467">
        <f t="shared" ca="1" si="17"/>
        <v>0</v>
      </c>
      <c r="I163" s="428">
        <f t="shared" ca="1" si="18"/>
        <v>0</v>
      </c>
      <c r="J163" s="432">
        <f ca="1">IF(E163&lt;&gt;0,E163+$E$154*'Step 2-Overhead'!H166,0)</f>
        <v>0</v>
      </c>
      <c r="K163" s="428">
        <f t="shared" ca="1" si="19"/>
        <v>0</v>
      </c>
    </row>
    <row r="164" spans="1:16" ht="15" customHeight="1" x14ac:dyDescent="0.25">
      <c r="C164" s="1189" t="str">
        <f>'Step 1-Employee Info'!J19</f>
        <v>Department 10 Name</v>
      </c>
      <c r="D164" s="1190"/>
      <c r="E164" s="467">
        <f t="shared" ca="1" si="15"/>
        <v>0</v>
      </c>
      <c r="F164" s="1126">
        <f t="shared" ca="1" si="16"/>
        <v>0</v>
      </c>
      <c r="G164" s="1127"/>
      <c r="H164" s="467">
        <f t="shared" ca="1" si="17"/>
        <v>0</v>
      </c>
      <c r="I164" s="428">
        <f t="shared" ca="1" si="18"/>
        <v>0</v>
      </c>
      <c r="J164" s="432">
        <f ca="1">IF(E164&lt;&gt;0,E164+$E$154*'Step 2-Overhead'!H167,0)</f>
        <v>0</v>
      </c>
      <c r="K164" s="428">
        <f t="shared" ca="1" si="19"/>
        <v>0</v>
      </c>
    </row>
    <row r="165" spans="1:16" ht="15" customHeight="1" thickBot="1" x14ac:dyDescent="0.3">
      <c r="C165" s="1183" t="s">
        <v>392</v>
      </c>
      <c r="D165" s="1191"/>
      <c r="E165" s="468">
        <f ca="1">SUM(E154:E164)</f>
        <v>0</v>
      </c>
      <c r="F165" s="1128">
        <f ca="1">SUM(F154:F164)</f>
        <v>0</v>
      </c>
      <c r="G165" s="1129"/>
      <c r="H165" s="468">
        <f ca="1">SUM(H155:H164)</f>
        <v>0</v>
      </c>
      <c r="I165" s="413">
        <f ca="1">SUM(I154:I164)</f>
        <v>0</v>
      </c>
      <c r="J165" s="433">
        <f ca="1">SUM(J154:J164)</f>
        <v>0</v>
      </c>
      <c r="K165" s="413">
        <f ca="1">SUM(K154:K164)</f>
        <v>0</v>
      </c>
    </row>
    <row r="166" spans="1:16" ht="15" customHeight="1" x14ac:dyDescent="0.25">
      <c r="G166" s="407"/>
    </row>
    <row r="167" spans="1:16" ht="13.8" thickBot="1" x14ac:dyDescent="0.3">
      <c r="A167" s="13"/>
      <c r="B167" s="544"/>
      <c r="J167" s="472"/>
    </row>
    <row r="168" spans="1:16" ht="22.5" customHeight="1" thickBot="1" x14ac:dyDescent="0.35">
      <c r="C168" s="1201" t="s">
        <v>500</v>
      </c>
      <c r="D168" s="1202"/>
      <c r="E168" s="1202"/>
      <c r="F168" s="1202"/>
      <c r="G168" s="1203"/>
      <c r="H168" s="1203"/>
      <c r="I168" s="1091" t="s">
        <v>501</v>
      </c>
      <c r="J168" s="1092"/>
      <c r="K168" s="1092"/>
      <c r="L168" s="1093"/>
      <c r="M168" s="288"/>
      <c r="N168" s="288"/>
    </row>
    <row r="169" spans="1:16" ht="34.5" customHeight="1" x14ac:dyDescent="0.25">
      <c r="C169" s="1194"/>
      <c r="D169" s="840"/>
      <c r="E169" s="403" t="s">
        <v>390</v>
      </c>
      <c r="F169" s="1130" t="s">
        <v>391</v>
      </c>
      <c r="G169" s="1131"/>
      <c r="H169" s="564" t="s">
        <v>499</v>
      </c>
      <c r="I169" s="548" t="s">
        <v>494</v>
      </c>
      <c r="J169" s="403" t="s">
        <v>498</v>
      </c>
      <c r="K169" s="1094"/>
      <c r="L169" s="1095"/>
      <c r="N169" s="288"/>
      <c r="O169" s="288"/>
      <c r="P169" s="288"/>
    </row>
    <row r="170" spans="1:16" ht="13.5" customHeight="1" x14ac:dyDescent="0.25">
      <c r="C170" s="1195" t="s">
        <v>653</v>
      </c>
      <c r="D170" s="1196"/>
      <c r="E170" s="451">
        <f>IF(ISERROR(E177/E256),0,(E177/E256))</f>
        <v>0</v>
      </c>
      <c r="F170" s="1083">
        <f>IF(ISERROR(F177/E256),0,F177/E256)</f>
        <v>0</v>
      </c>
      <c r="G170" s="1084"/>
      <c r="H170" s="565">
        <f>F170+E170</f>
        <v>0</v>
      </c>
      <c r="I170" s="555">
        <f ca="1">IF(ISERROR(I177/E256),0,I177/E256)</f>
        <v>0</v>
      </c>
      <c r="J170" s="562">
        <f ca="1">I170-H170</f>
        <v>0</v>
      </c>
      <c r="K170" s="549" t="s">
        <v>653</v>
      </c>
      <c r="L170" s="827"/>
      <c r="N170" s="288"/>
      <c r="O170" s="288"/>
      <c r="P170" s="288"/>
    </row>
    <row r="171" spans="1:16" ht="13.5" customHeight="1" x14ac:dyDescent="0.25">
      <c r="C171" s="1085" t="s">
        <v>654</v>
      </c>
      <c r="D171" s="1086"/>
      <c r="E171" s="451">
        <f>IF(ISERROR(E177/E260),0,(E177/E260))</f>
        <v>0</v>
      </c>
      <c r="F171" s="1083">
        <f>IF(ISERROR(F177/E260),0,F177/E260)</f>
        <v>0</v>
      </c>
      <c r="G171" s="1084"/>
      <c r="H171" s="565">
        <f>F171+E171</f>
        <v>0</v>
      </c>
      <c r="I171" s="555">
        <f ca="1">IF(ISERROR(I177/E260),0,I177/E260)</f>
        <v>0</v>
      </c>
      <c r="J171" s="562">
        <f ca="1">I171-H171</f>
        <v>0</v>
      </c>
      <c r="K171" s="551" t="s">
        <v>654</v>
      </c>
      <c r="L171" s="828"/>
      <c r="N171" s="288"/>
      <c r="O171" s="288"/>
      <c r="P171" s="288"/>
    </row>
    <row r="172" spans="1:16" ht="13.5" customHeight="1" thickBot="1" x14ac:dyDescent="0.3">
      <c r="C172" s="1087" t="s">
        <v>655</v>
      </c>
      <c r="D172" s="1088"/>
      <c r="E172" s="825">
        <f>IF(ISERROR(E171*8),0,E171*8)</f>
        <v>0</v>
      </c>
      <c r="F172" s="1089">
        <f>IF(ISERROR(F171*8),0,F171*8)</f>
        <v>0</v>
      </c>
      <c r="G172" s="1090"/>
      <c r="H172" s="826">
        <f>F172+E172</f>
        <v>0</v>
      </c>
      <c r="I172" s="559">
        <f ca="1">IF(ISERROR(I171*8),0,I171*8)</f>
        <v>0</v>
      </c>
      <c r="J172" s="593">
        <f ca="1">I172-H172</f>
        <v>0</v>
      </c>
      <c r="K172" s="550" t="s">
        <v>655</v>
      </c>
      <c r="L172" s="829"/>
      <c r="N172" s="288"/>
      <c r="O172" s="288"/>
      <c r="P172" s="288"/>
    </row>
    <row r="173" spans="1:16" x14ac:dyDescent="0.25">
      <c r="C173" s="1110" t="s">
        <v>443</v>
      </c>
      <c r="D173" s="1111"/>
      <c r="E173" s="590">
        <f>(SUM(_GrossWage)+SUM(_TotalTaxCost)+SUM(_TotalBenefits))/8760</f>
        <v>0</v>
      </c>
      <c r="F173" s="1217">
        <f>F177/8760</f>
        <v>0</v>
      </c>
      <c r="G173" s="1221"/>
      <c r="H173" s="823">
        <f t="shared" ref="H173:H182" si="20">E173+F173</f>
        <v>0</v>
      </c>
      <c r="I173" s="824">
        <f ca="1">I177/8760</f>
        <v>0</v>
      </c>
      <c r="J173" s="562">
        <f ca="1">I173-H173</f>
        <v>0</v>
      </c>
      <c r="K173" s="1096" t="s">
        <v>443</v>
      </c>
      <c r="L173" s="1097"/>
      <c r="N173" s="288"/>
      <c r="O173" s="288"/>
      <c r="P173" s="288"/>
    </row>
    <row r="174" spans="1:16" x14ac:dyDescent="0.25">
      <c r="C174" s="1110" t="s">
        <v>489</v>
      </c>
      <c r="D174" s="1111"/>
      <c r="E174" s="451">
        <f>(SUM(_GrossWage)+SUM(_TotalTaxCost)+SUM(_TotalBenefits))/365</f>
        <v>0</v>
      </c>
      <c r="F174" s="1083">
        <f>F177/365</f>
        <v>0</v>
      </c>
      <c r="G174" s="1084"/>
      <c r="H174" s="565">
        <f t="shared" si="20"/>
        <v>0</v>
      </c>
      <c r="I174" s="555">
        <f ca="1">I177/365</f>
        <v>0</v>
      </c>
      <c r="J174" s="556">
        <f t="shared" ref="J174:J182" ca="1" si="21">I174-H174</f>
        <v>0</v>
      </c>
      <c r="K174" s="1098" t="s">
        <v>489</v>
      </c>
      <c r="L174" s="1026"/>
      <c r="N174" s="288"/>
      <c r="O174" s="288"/>
      <c r="P174" s="288"/>
    </row>
    <row r="175" spans="1:16" x14ac:dyDescent="0.25">
      <c r="C175" s="1110" t="s">
        <v>388</v>
      </c>
      <c r="D175" s="1111"/>
      <c r="E175" s="546">
        <f>(SUM(_GrossWage)+SUM(_TotalTaxCost)+SUM(_TotalBenefits))/52</f>
        <v>0</v>
      </c>
      <c r="F175" s="1101">
        <f>F177/52</f>
        <v>0</v>
      </c>
      <c r="G175" s="1102"/>
      <c r="H175" s="566">
        <f t="shared" si="20"/>
        <v>0</v>
      </c>
      <c r="I175" s="557">
        <f ca="1">I177/52</f>
        <v>0</v>
      </c>
      <c r="J175" s="558">
        <f t="shared" ca="1" si="21"/>
        <v>0</v>
      </c>
      <c r="K175" s="1098" t="s">
        <v>388</v>
      </c>
      <c r="L175" s="1026"/>
      <c r="N175" s="288"/>
      <c r="O175" s="288"/>
      <c r="P175" s="288"/>
    </row>
    <row r="176" spans="1:16" x14ac:dyDescent="0.25">
      <c r="C176" s="1110" t="s">
        <v>438</v>
      </c>
      <c r="D176" s="1111"/>
      <c r="E176" s="546">
        <f>(SUM(_GrossWage)+SUM(_TotalTaxCost)+SUM(_TotalBenefits))/12</f>
        <v>0</v>
      </c>
      <c r="F176" s="1101">
        <f>F177/12</f>
        <v>0</v>
      </c>
      <c r="G176" s="1102"/>
      <c r="H176" s="566">
        <f t="shared" si="20"/>
        <v>0</v>
      </c>
      <c r="I176" s="557">
        <f ca="1">I177/12</f>
        <v>0</v>
      </c>
      <c r="J176" s="558">
        <f t="shared" ca="1" si="21"/>
        <v>0</v>
      </c>
      <c r="K176" s="1098" t="s">
        <v>438</v>
      </c>
      <c r="L176" s="1026"/>
      <c r="N176" s="288"/>
      <c r="O176" s="288"/>
      <c r="P176" s="288"/>
    </row>
    <row r="177" spans="3:16" ht="13.8" thickBot="1" x14ac:dyDescent="0.3">
      <c r="C177" s="1087" t="s">
        <v>389</v>
      </c>
      <c r="D177" s="1088"/>
      <c r="E177" s="547">
        <f>(SUM(_GrossWage)+SUM(_TotalTaxCost)+SUM(_TotalBenefits))</f>
        <v>0</v>
      </c>
      <c r="F177" s="1089">
        <f>E141</f>
        <v>0</v>
      </c>
      <c r="G177" s="1090"/>
      <c r="H177" s="567">
        <f t="shared" si="20"/>
        <v>0</v>
      </c>
      <c r="I177" s="559">
        <f ca="1">E108</f>
        <v>0</v>
      </c>
      <c r="J177" s="560">
        <f t="shared" ca="1" si="21"/>
        <v>0</v>
      </c>
      <c r="K177" s="1099" t="s">
        <v>389</v>
      </c>
      <c r="L177" s="1100"/>
      <c r="N177" s="288"/>
      <c r="O177" s="288"/>
      <c r="P177" s="288"/>
    </row>
    <row r="178" spans="3:16" ht="12.75" customHeight="1" x14ac:dyDescent="0.25">
      <c r="C178" s="465" t="s">
        <v>442</v>
      </c>
      <c r="D178" s="466"/>
      <c r="E178" s="459">
        <f t="shared" ref="E178:F182" si="22">IF(ISERROR(E173/(COUNTIF(_WeekHours,"&gt;0"))),0,E173/(COUNTIF(_WeekHours,"&gt;0")))</f>
        <v>0</v>
      </c>
      <c r="F178" s="1103">
        <f t="shared" si="22"/>
        <v>0</v>
      </c>
      <c r="G178" s="1104"/>
      <c r="H178" s="729">
        <f t="shared" si="20"/>
        <v>0</v>
      </c>
      <c r="I178" s="561">
        <f ca="1">IF(ISERROR(I173/(COUNTIF(_WeekHours,"&gt;0"))),0,I173/(COUNTIF(_WeekHours,"&gt;0")))</f>
        <v>0</v>
      </c>
      <c r="J178" s="562">
        <f t="shared" ca="1" si="21"/>
        <v>0</v>
      </c>
      <c r="K178" s="551" t="s">
        <v>442</v>
      </c>
      <c r="L178" s="552"/>
      <c r="N178" s="288"/>
      <c r="O178" s="288"/>
      <c r="P178" s="288"/>
    </row>
    <row r="179" spans="3:16" ht="12.75" customHeight="1" x14ac:dyDescent="0.25">
      <c r="C179" s="461" t="s">
        <v>436</v>
      </c>
      <c r="D179" s="462"/>
      <c r="E179" s="460">
        <f t="shared" si="22"/>
        <v>0</v>
      </c>
      <c r="F179" s="1083">
        <f t="shared" si="22"/>
        <v>0</v>
      </c>
      <c r="G179" s="1105"/>
      <c r="H179" s="730">
        <f t="shared" si="20"/>
        <v>0</v>
      </c>
      <c r="I179" s="563">
        <f ca="1">IF(ISERROR(I174/(COUNTIF(_WeekHours,"&gt;0"))),0,I174/(COUNTIF(_WeekHours,"&gt;0")))</f>
        <v>0</v>
      </c>
      <c r="J179" s="556">
        <f t="shared" ca="1" si="21"/>
        <v>0</v>
      </c>
      <c r="K179" s="549" t="s">
        <v>436</v>
      </c>
      <c r="L179" s="553"/>
      <c r="N179" s="288"/>
      <c r="O179" s="288"/>
      <c r="P179" s="288"/>
    </row>
    <row r="180" spans="3:16" ht="12.75" customHeight="1" x14ac:dyDescent="0.25">
      <c r="C180" s="461" t="s">
        <v>434</v>
      </c>
      <c r="D180" s="462"/>
      <c r="E180" s="460">
        <f t="shared" si="22"/>
        <v>0</v>
      </c>
      <c r="F180" s="1083">
        <f t="shared" si="22"/>
        <v>0</v>
      </c>
      <c r="G180" s="1105"/>
      <c r="H180" s="731">
        <f t="shared" si="20"/>
        <v>0</v>
      </c>
      <c r="I180" s="563">
        <f ca="1">IF(ISERROR(I175/(COUNTIF(_WeekHours,"&gt;0"))),0,I175/(COUNTIF(_WeekHours,"&gt;0")))</f>
        <v>0</v>
      </c>
      <c r="J180" s="558">
        <f t="shared" ca="1" si="21"/>
        <v>0</v>
      </c>
      <c r="K180" s="549" t="s">
        <v>434</v>
      </c>
      <c r="L180" s="553"/>
      <c r="N180" s="288"/>
      <c r="O180" s="288"/>
      <c r="P180" s="288"/>
    </row>
    <row r="181" spans="3:16" ht="12.75" customHeight="1" x14ac:dyDescent="0.25">
      <c r="C181" s="461" t="s">
        <v>437</v>
      </c>
      <c r="D181" s="462"/>
      <c r="E181" s="460">
        <f t="shared" si="22"/>
        <v>0</v>
      </c>
      <c r="F181" s="1217">
        <f t="shared" si="22"/>
        <v>0</v>
      </c>
      <c r="G181" s="1218"/>
      <c r="H181" s="731">
        <f t="shared" si="20"/>
        <v>0</v>
      </c>
      <c r="I181" s="563">
        <f ca="1">IF(ISERROR(I176/(COUNTIF(_WeekHours,"&gt;0"))),0,I176/(COUNTIF(_WeekHours,"&gt;0")))</f>
        <v>0</v>
      </c>
      <c r="J181" s="558">
        <f t="shared" ca="1" si="21"/>
        <v>0</v>
      </c>
      <c r="K181" s="549" t="s">
        <v>437</v>
      </c>
      <c r="L181" s="553"/>
      <c r="N181" s="288"/>
      <c r="O181" s="288"/>
      <c r="P181" s="288"/>
    </row>
    <row r="182" spans="3:16" ht="12.75" customHeight="1" thickBot="1" x14ac:dyDescent="0.3">
      <c r="C182" s="463" t="s">
        <v>435</v>
      </c>
      <c r="D182" s="464"/>
      <c r="E182" s="732">
        <f t="shared" si="22"/>
        <v>0</v>
      </c>
      <c r="F182" s="1219">
        <f t="shared" si="22"/>
        <v>0</v>
      </c>
      <c r="G182" s="1220"/>
      <c r="H182" s="568">
        <f t="shared" si="20"/>
        <v>0</v>
      </c>
      <c r="I182" s="733">
        <f ca="1">IF(ISERROR(I177/(COUNTIF(_WeekHours,"&gt;0"))),0,I177/(COUNTIF(_WeekHours,"&gt;0")))</f>
        <v>0</v>
      </c>
      <c r="J182" s="560">
        <f t="shared" ca="1" si="21"/>
        <v>0</v>
      </c>
      <c r="K182" s="550" t="s">
        <v>435</v>
      </c>
      <c r="L182" s="554"/>
      <c r="N182" s="288"/>
      <c r="O182" s="288"/>
      <c r="P182" s="288"/>
    </row>
    <row r="183" spans="3:16" x14ac:dyDescent="0.25">
      <c r="C183" s="452"/>
      <c r="D183" s="453"/>
      <c r="E183" s="453"/>
      <c r="F183" s="454"/>
      <c r="G183" s="412"/>
    </row>
    <row r="184" spans="3:16" x14ac:dyDescent="0.25">
      <c r="C184" s="452"/>
      <c r="D184" s="453"/>
      <c r="E184" s="453"/>
      <c r="F184" s="454"/>
      <c r="G184" s="412"/>
    </row>
    <row r="185" spans="3:16" x14ac:dyDescent="0.25">
      <c r="C185" s="452"/>
      <c r="D185" s="453"/>
      <c r="E185" s="453"/>
      <c r="F185" s="454"/>
      <c r="G185" s="412"/>
    </row>
    <row r="186" spans="3:16" x14ac:dyDescent="0.25">
      <c r="C186" s="452"/>
      <c r="D186" s="453"/>
      <c r="E186" s="453"/>
      <c r="F186" s="454"/>
      <c r="G186" s="412"/>
    </row>
    <row r="187" spans="3:16" x14ac:dyDescent="0.25">
      <c r="C187" s="452"/>
      <c r="D187" s="453"/>
      <c r="E187" s="453"/>
      <c r="F187" s="454"/>
      <c r="G187" s="412"/>
    </row>
    <row r="188" spans="3:16" x14ac:dyDescent="0.25">
      <c r="C188" s="452"/>
      <c r="D188" s="453"/>
      <c r="E188" s="453"/>
      <c r="F188" s="454"/>
      <c r="G188" s="412"/>
    </row>
    <row r="189" spans="3:16" x14ac:dyDescent="0.25">
      <c r="C189" s="452"/>
      <c r="D189" s="453"/>
      <c r="E189" s="453"/>
      <c r="F189" s="454"/>
      <c r="G189" s="412"/>
    </row>
    <row r="190" spans="3:16" x14ac:dyDescent="0.25">
      <c r="C190" s="452"/>
      <c r="D190" s="453"/>
      <c r="E190" s="453"/>
      <c r="F190" s="454"/>
      <c r="G190" s="412"/>
    </row>
    <row r="191" spans="3:16" x14ac:dyDescent="0.25">
      <c r="C191" s="452"/>
      <c r="D191" s="453"/>
      <c r="E191" s="453"/>
      <c r="F191" s="454"/>
      <c r="G191" s="412"/>
    </row>
    <row r="192" spans="3:16" x14ac:dyDescent="0.25">
      <c r="C192" s="452"/>
      <c r="D192" s="453"/>
      <c r="E192" s="453"/>
      <c r="F192" s="454"/>
      <c r="G192" s="412"/>
    </row>
    <row r="193" spans="3:7" x14ac:dyDescent="0.25">
      <c r="C193" s="452"/>
      <c r="D193" s="453"/>
      <c r="E193" s="453"/>
      <c r="F193" s="454"/>
      <c r="G193" s="412"/>
    </row>
    <row r="194" spans="3:7" x14ac:dyDescent="0.25">
      <c r="C194" s="452"/>
      <c r="D194" s="453"/>
      <c r="E194" s="453"/>
      <c r="F194" s="454"/>
      <c r="G194" s="412"/>
    </row>
    <row r="195" spans="3:7" x14ac:dyDescent="0.25">
      <c r="C195" s="452"/>
      <c r="D195" s="453"/>
      <c r="E195" s="453"/>
      <c r="F195" s="454"/>
      <c r="G195" s="412"/>
    </row>
    <row r="196" spans="3:7" x14ac:dyDescent="0.25">
      <c r="C196" s="452"/>
      <c r="D196" s="453"/>
      <c r="E196" s="453"/>
      <c r="F196" s="454"/>
      <c r="G196" s="412"/>
    </row>
    <row r="197" spans="3:7" x14ac:dyDescent="0.25">
      <c r="C197" s="452"/>
      <c r="D197" s="453"/>
      <c r="E197" s="453"/>
      <c r="F197" s="454"/>
      <c r="G197" s="412"/>
    </row>
    <row r="198" spans="3:7" x14ac:dyDescent="0.25">
      <c r="C198" s="452"/>
      <c r="D198" s="453"/>
      <c r="E198" s="453"/>
      <c r="F198" s="454"/>
      <c r="G198" s="412"/>
    </row>
    <row r="199" spans="3:7" x14ac:dyDescent="0.25">
      <c r="C199" s="452"/>
      <c r="D199" s="453"/>
      <c r="E199" s="453"/>
      <c r="F199" s="454"/>
      <c r="G199" s="412"/>
    </row>
    <row r="200" spans="3:7" x14ac:dyDescent="0.25">
      <c r="C200" s="452"/>
      <c r="D200" s="453"/>
      <c r="E200" s="453"/>
      <c r="F200" s="454"/>
      <c r="G200" s="412"/>
    </row>
    <row r="201" spans="3:7" x14ac:dyDescent="0.25">
      <c r="C201" s="452"/>
      <c r="D201" s="453"/>
      <c r="E201" s="453"/>
      <c r="F201" s="454"/>
      <c r="G201" s="412"/>
    </row>
    <row r="202" spans="3:7" x14ac:dyDescent="0.25">
      <c r="C202" s="452"/>
      <c r="D202" s="453"/>
      <c r="E202" s="453"/>
      <c r="F202" s="454"/>
      <c r="G202" s="412"/>
    </row>
    <row r="203" spans="3:7" x14ac:dyDescent="0.25">
      <c r="C203" s="452"/>
      <c r="D203" s="453"/>
      <c r="E203" s="453"/>
      <c r="F203" s="454"/>
      <c r="G203" s="412"/>
    </row>
    <row r="204" spans="3:7" x14ac:dyDescent="0.25">
      <c r="C204" s="452"/>
      <c r="D204" s="453"/>
      <c r="E204" s="453"/>
      <c r="F204" s="454"/>
      <c r="G204" s="412"/>
    </row>
    <row r="205" spans="3:7" x14ac:dyDescent="0.25">
      <c r="C205" s="452"/>
      <c r="D205" s="453"/>
      <c r="E205" s="453"/>
      <c r="F205" s="454"/>
      <c r="G205" s="412"/>
    </row>
    <row r="206" spans="3:7" x14ac:dyDescent="0.25">
      <c r="C206" s="452"/>
      <c r="D206" s="453"/>
      <c r="E206" s="453"/>
      <c r="F206" s="454"/>
      <c r="G206" s="412"/>
    </row>
    <row r="207" spans="3:7" x14ac:dyDescent="0.25">
      <c r="C207" s="452"/>
      <c r="D207" s="453"/>
      <c r="E207" s="453"/>
      <c r="F207" s="454"/>
      <c r="G207" s="412"/>
    </row>
    <row r="208" spans="3:7" x14ac:dyDescent="0.25">
      <c r="C208" s="452"/>
      <c r="D208" s="453"/>
      <c r="E208" s="453"/>
      <c r="F208" s="454"/>
      <c r="G208" s="412"/>
    </row>
    <row r="209" spans="3:7" x14ac:dyDescent="0.25">
      <c r="C209" s="452"/>
      <c r="D209" s="453"/>
      <c r="E209" s="453"/>
      <c r="F209" s="454"/>
      <c r="G209" s="412"/>
    </row>
    <row r="210" spans="3:7" x14ac:dyDescent="0.25">
      <c r="C210" s="452"/>
      <c r="D210" s="453"/>
      <c r="E210" s="453"/>
      <c r="F210" s="454"/>
      <c r="G210" s="412"/>
    </row>
    <row r="211" spans="3:7" x14ac:dyDescent="0.25">
      <c r="C211" s="452"/>
      <c r="D211" s="453"/>
      <c r="E211" s="453"/>
      <c r="F211" s="454"/>
      <c r="G211" s="412"/>
    </row>
    <row r="212" spans="3:7" x14ac:dyDescent="0.25">
      <c r="C212" s="452"/>
      <c r="D212" s="453"/>
      <c r="E212" s="453"/>
      <c r="F212" s="454"/>
      <c r="G212" s="412"/>
    </row>
    <row r="213" spans="3:7" x14ac:dyDescent="0.25">
      <c r="C213" s="452"/>
      <c r="D213" s="453"/>
      <c r="E213" s="453"/>
      <c r="F213" s="454"/>
      <c r="G213" s="412"/>
    </row>
    <row r="214" spans="3:7" x14ac:dyDescent="0.25">
      <c r="C214" s="452"/>
      <c r="D214" s="453"/>
      <c r="E214" s="453"/>
      <c r="F214" s="454"/>
      <c r="G214" s="412"/>
    </row>
    <row r="215" spans="3:7" x14ac:dyDescent="0.25">
      <c r="C215" s="452"/>
      <c r="D215" s="453"/>
      <c r="E215" s="453"/>
      <c r="F215" s="454"/>
      <c r="G215" s="412"/>
    </row>
    <row r="216" spans="3:7" x14ac:dyDescent="0.25">
      <c r="C216" s="452"/>
      <c r="D216" s="453"/>
      <c r="E216" s="453"/>
      <c r="F216" s="454"/>
      <c r="G216" s="412"/>
    </row>
    <row r="217" spans="3:7" x14ac:dyDescent="0.25">
      <c r="C217" s="452"/>
      <c r="D217" s="453"/>
      <c r="E217" s="453"/>
      <c r="F217" s="454"/>
      <c r="G217" s="412"/>
    </row>
    <row r="218" spans="3:7" x14ac:dyDescent="0.25">
      <c r="C218" s="452"/>
      <c r="D218" s="453"/>
      <c r="E218" s="453"/>
      <c r="F218" s="454"/>
      <c r="G218" s="412"/>
    </row>
    <row r="219" spans="3:7" x14ac:dyDescent="0.25">
      <c r="C219" s="452"/>
      <c r="D219" s="453"/>
      <c r="E219" s="453"/>
      <c r="F219" s="454"/>
      <c r="G219" s="412"/>
    </row>
    <row r="220" spans="3:7" x14ac:dyDescent="0.25">
      <c r="C220" s="452"/>
      <c r="D220" s="453"/>
      <c r="E220" s="453"/>
      <c r="F220" s="454"/>
      <c r="G220" s="412"/>
    </row>
    <row r="221" spans="3:7" x14ac:dyDescent="0.25">
      <c r="C221" s="452"/>
      <c r="D221" s="453"/>
      <c r="E221" s="453"/>
      <c r="F221" s="454"/>
      <c r="G221" s="412"/>
    </row>
    <row r="222" spans="3:7" x14ac:dyDescent="0.25">
      <c r="C222" s="452"/>
      <c r="D222" s="453"/>
      <c r="E222" s="453"/>
      <c r="F222" s="454"/>
      <c r="G222" s="412"/>
    </row>
    <row r="223" spans="3:7" x14ac:dyDescent="0.25">
      <c r="C223" s="452"/>
      <c r="D223" s="453"/>
      <c r="E223" s="453"/>
      <c r="F223" s="454"/>
      <c r="G223" s="412"/>
    </row>
    <row r="224" spans="3:7" x14ac:dyDescent="0.25">
      <c r="C224" s="452"/>
      <c r="D224" s="453"/>
      <c r="E224" s="453"/>
      <c r="F224" s="454"/>
      <c r="G224" s="412"/>
    </row>
    <row r="225" spans="3:53" x14ac:dyDescent="0.25">
      <c r="C225" s="452"/>
      <c r="D225" s="453"/>
      <c r="E225" s="453"/>
      <c r="F225" s="454"/>
      <c r="G225" s="412"/>
    </row>
    <row r="226" spans="3:53" x14ac:dyDescent="0.25">
      <c r="C226" s="452"/>
      <c r="D226" s="453"/>
      <c r="E226" s="453"/>
      <c r="F226" s="454"/>
      <c r="G226" s="412"/>
    </row>
    <row r="227" spans="3:53" x14ac:dyDescent="0.25">
      <c r="C227" s="452"/>
      <c r="D227" s="453"/>
      <c r="E227" s="453"/>
      <c r="F227" s="454"/>
      <c r="G227" s="412"/>
    </row>
    <row r="228" spans="3:53" x14ac:dyDescent="0.25">
      <c r="C228" s="452"/>
      <c r="D228" s="453"/>
      <c r="E228" s="453"/>
      <c r="F228" s="454"/>
      <c r="G228" s="412"/>
    </row>
    <row r="229" spans="3:53" x14ac:dyDescent="0.25">
      <c r="C229" s="452"/>
      <c r="D229" s="453"/>
      <c r="E229" s="453"/>
      <c r="F229" s="454"/>
      <c r="G229" s="412"/>
    </row>
    <row r="230" spans="3:53" x14ac:dyDescent="0.25">
      <c r="C230" s="452"/>
      <c r="D230" s="453"/>
      <c r="E230" s="453"/>
      <c r="F230" s="454"/>
      <c r="G230" s="412"/>
    </row>
    <row r="232" spans="3:53" ht="13.8" thickBot="1" x14ac:dyDescent="0.3"/>
    <row r="233" spans="3:53" ht="18.75" customHeight="1" x14ac:dyDescent="0.3">
      <c r="C233" s="1212" t="s">
        <v>398</v>
      </c>
      <c r="D233" s="1213"/>
      <c r="E233" s="1214"/>
    </row>
    <row r="234" spans="3:53" ht="27" thickBot="1" x14ac:dyDescent="0.3">
      <c r="C234" s="1192" t="s">
        <v>396</v>
      </c>
      <c r="D234" s="1193"/>
      <c r="E234" s="438" t="s">
        <v>419</v>
      </c>
    </row>
    <row r="235" spans="3:53" ht="13.8" thickBot="1" x14ac:dyDescent="0.3">
      <c r="C235" s="1222" t="s">
        <v>480</v>
      </c>
      <c r="D235" s="1223"/>
      <c r="E235" s="439">
        <f ca="1">IF(ISERROR(AVERAGEIF(E236:E245,"&gt;0")),0,AVERAGEIF(E236:E245,"&gt;0"))</f>
        <v>0</v>
      </c>
    </row>
    <row r="236" spans="3:53" ht="15.6" x14ac:dyDescent="0.3">
      <c r="C236" s="1185" t="str">
        <f>'Step 1-Employee Info'!J10</f>
        <v>Department 1 Name</v>
      </c>
      <c r="D236" s="1186"/>
      <c r="E236" s="428">
        <f t="shared" ref="E236:E245" ca="1" si="23">IF(AR304="N/A",0,AR304)</f>
        <v>0</v>
      </c>
      <c r="AA236" s="78"/>
      <c r="AB236" s="78"/>
      <c r="AC236" s="78"/>
      <c r="AD236" s="78"/>
      <c r="AE236" s="78"/>
      <c r="AF236" s="78"/>
      <c r="AG236" s="78"/>
      <c r="AH236" s="78"/>
      <c r="AI236" s="78"/>
      <c r="AJ236" s="78"/>
      <c r="AK236" s="78"/>
      <c r="AL236" s="78"/>
      <c r="AM236" s="78"/>
      <c r="AN236" s="78"/>
      <c r="AO236" s="78"/>
      <c r="AS236"/>
    </row>
    <row r="237" spans="3:53" x14ac:dyDescent="0.25">
      <c r="C237" s="1185" t="str">
        <f>'Step 1-Employee Info'!J11</f>
        <v>Department 2 Name</v>
      </c>
      <c r="D237" s="1186"/>
      <c r="E237" s="428">
        <f t="shared" ca="1" si="23"/>
        <v>0</v>
      </c>
      <c r="AA237" s="220"/>
      <c r="AB237" s="220"/>
      <c r="AC237" s="220"/>
      <c r="AD237" s="220"/>
      <c r="AE237" s="220"/>
      <c r="AF237" s="220"/>
      <c r="AG237" s="220"/>
      <c r="AH237" s="220"/>
      <c r="AI237" s="220"/>
      <c r="AJ237" s="220"/>
      <c r="AK237" s="220"/>
      <c r="AL237" s="220"/>
      <c r="AM237" s="220"/>
      <c r="AN237" s="220"/>
      <c r="AO237" s="220"/>
      <c r="AS237"/>
      <c r="AU237" s="196"/>
      <c r="BA237" s="196"/>
    </row>
    <row r="238" spans="3:53" x14ac:dyDescent="0.25">
      <c r="C238" s="1185" t="str">
        <f>'Step 1-Employee Info'!J12</f>
        <v>Department 3 Name</v>
      </c>
      <c r="D238" s="1186"/>
      <c r="E238" s="428">
        <f t="shared" ca="1" si="23"/>
        <v>0</v>
      </c>
      <c r="AA238" s="221"/>
      <c r="AB238" s="221"/>
      <c r="AC238" s="221"/>
      <c r="AD238" s="221"/>
      <c r="AE238" s="221"/>
      <c r="AF238" s="221"/>
      <c r="AG238" s="221"/>
      <c r="AH238" s="221"/>
      <c r="AI238" s="221"/>
      <c r="AJ238" s="221"/>
      <c r="AK238" s="221"/>
      <c r="AL238" s="221"/>
      <c r="AM238" s="221"/>
      <c r="AN238" s="221"/>
      <c r="AO238" s="221"/>
      <c r="AS238"/>
      <c r="AU238" s="196"/>
      <c r="BA238" s="196"/>
    </row>
    <row r="239" spans="3:53" x14ac:dyDescent="0.25">
      <c r="C239" s="1185" t="str">
        <f>'Step 1-Employee Info'!J13</f>
        <v>Department 4 Name</v>
      </c>
      <c r="D239" s="1186"/>
      <c r="E239" s="428">
        <f t="shared" ca="1" si="23"/>
        <v>0</v>
      </c>
      <c r="F239" s="222"/>
      <c r="G239" s="222"/>
      <c r="AA239" s="221"/>
      <c r="AB239" s="221"/>
      <c r="AC239" s="221"/>
      <c r="AD239" s="221"/>
      <c r="AE239" s="221"/>
      <c r="AF239" s="221"/>
      <c r="AG239" s="221"/>
      <c r="AH239" s="221"/>
      <c r="AI239" s="221"/>
      <c r="AJ239" s="221"/>
      <c r="AK239" s="221"/>
      <c r="AL239" s="221"/>
      <c r="AM239" s="221"/>
      <c r="AN239" s="221"/>
      <c r="AO239" s="221"/>
      <c r="AS239"/>
      <c r="AU239" s="196"/>
      <c r="BA239" s="196"/>
    </row>
    <row r="240" spans="3:53" x14ac:dyDescent="0.25">
      <c r="C240" s="1185" t="str">
        <f>'Step 1-Employee Info'!J14</f>
        <v>Department 5 Name</v>
      </c>
      <c r="D240" s="1186"/>
      <c r="E240" s="428">
        <f t="shared" ca="1" si="23"/>
        <v>0</v>
      </c>
      <c r="F240" s="222"/>
      <c r="G240" s="222"/>
      <c r="AA240" s="221"/>
      <c r="AB240" s="221"/>
      <c r="AC240" s="221"/>
      <c r="AD240" s="221"/>
      <c r="AE240" s="221"/>
      <c r="AF240" s="221"/>
      <c r="AG240" s="221"/>
      <c r="AH240" s="221"/>
      <c r="AI240" s="221"/>
      <c r="AJ240" s="221"/>
      <c r="AK240" s="221"/>
      <c r="AL240" s="221"/>
      <c r="AM240" s="221"/>
      <c r="AN240" s="221"/>
      <c r="AO240" s="221"/>
      <c r="AS240"/>
      <c r="AU240" s="196"/>
      <c r="BA240" s="196"/>
    </row>
    <row r="241" spans="3:53" x14ac:dyDescent="0.25">
      <c r="C241" s="1185" t="str">
        <f>'Step 1-Employee Info'!J15</f>
        <v>Department 6 Name</v>
      </c>
      <c r="D241" s="1186"/>
      <c r="E241" s="428">
        <f t="shared" ca="1" si="23"/>
        <v>0</v>
      </c>
      <c r="AS241"/>
      <c r="AU241" s="196"/>
      <c r="BA241" s="196"/>
    </row>
    <row r="242" spans="3:53" x14ac:dyDescent="0.25">
      <c r="C242" s="1185" t="str">
        <f>'Step 1-Employee Info'!J16</f>
        <v>Department 7 Name</v>
      </c>
      <c r="D242" s="1186"/>
      <c r="E242" s="428">
        <f t="shared" ca="1" si="23"/>
        <v>0</v>
      </c>
      <c r="AS242"/>
      <c r="AU242" s="196"/>
      <c r="BA242" s="196"/>
    </row>
    <row r="243" spans="3:53" ht="13.8" x14ac:dyDescent="0.25">
      <c r="C243" s="1185" t="str">
        <f>'Step 1-Employee Info'!J17</f>
        <v>Department 8 Name</v>
      </c>
      <c r="D243" s="1186"/>
      <c r="E243" s="428">
        <f t="shared" ca="1" si="23"/>
        <v>0</v>
      </c>
      <c r="AS243" s="195"/>
      <c r="AT243" s="196"/>
      <c r="AU243" s="196"/>
      <c r="BA243" s="196"/>
    </row>
    <row r="244" spans="3:53" ht="13.8" x14ac:dyDescent="0.25">
      <c r="C244" s="1185" t="str">
        <f>'Step 1-Employee Info'!J18</f>
        <v>Department 9 Name</v>
      </c>
      <c r="D244" s="1186"/>
      <c r="E244" s="428">
        <f t="shared" ca="1" si="23"/>
        <v>0</v>
      </c>
      <c r="AS244" s="195"/>
      <c r="AT244" s="196"/>
      <c r="AU244" s="196"/>
      <c r="BA244" s="196"/>
    </row>
    <row r="245" spans="3:53" ht="14.4" thickBot="1" x14ac:dyDescent="0.3">
      <c r="C245" s="1215" t="str">
        <f>'Step 1-Employee Info'!J19</f>
        <v>Department 10 Name</v>
      </c>
      <c r="D245" s="1216"/>
      <c r="E245" s="430">
        <f t="shared" ca="1" si="23"/>
        <v>0</v>
      </c>
      <c r="AS245" s="195"/>
      <c r="AT245" s="196"/>
      <c r="AU245" s="196"/>
      <c r="BA245" s="196"/>
    </row>
    <row r="246" spans="3:53" ht="13.8" x14ac:dyDescent="0.25">
      <c r="AS246" s="195"/>
      <c r="AT246" s="196"/>
      <c r="AU246" s="196"/>
      <c r="BA246" s="196"/>
    </row>
    <row r="247" spans="3:53" ht="13.8" x14ac:dyDescent="0.25">
      <c r="AS247" s="195"/>
      <c r="AT247" s="196"/>
      <c r="AU247" s="196"/>
      <c r="BA247" s="196"/>
    </row>
    <row r="248" spans="3:53" ht="13.8" x14ac:dyDescent="0.25">
      <c r="AS248" s="195"/>
      <c r="AT248" s="196"/>
      <c r="AU248" s="196"/>
      <c r="BA248" s="196"/>
    </row>
    <row r="249" spans="3:53" ht="13.8" x14ac:dyDescent="0.25">
      <c r="AS249" s="195"/>
      <c r="AT249" s="196"/>
      <c r="AU249" s="196"/>
      <c r="AV249" s="196"/>
      <c r="AW249" s="196"/>
      <c r="AX249" s="196"/>
      <c r="AY249" s="196"/>
      <c r="AZ249" s="196"/>
      <c r="BA249" s="196"/>
    </row>
    <row r="250" spans="3:53" ht="13.8" x14ac:dyDescent="0.25">
      <c r="AS250" s="195"/>
      <c r="AT250" s="196"/>
      <c r="AU250" s="196"/>
      <c r="AV250" s="196"/>
      <c r="AW250" s="196"/>
      <c r="AX250" s="196"/>
      <c r="AY250" s="196"/>
      <c r="AZ250" s="196"/>
      <c r="BA250" s="196"/>
    </row>
    <row r="251" spans="3:53" ht="13.8" x14ac:dyDescent="0.25">
      <c r="AS251" s="195"/>
      <c r="AT251" s="196"/>
      <c r="AU251" s="196"/>
      <c r="AV251" s="196"/>
      <c r="AW251" s="196"/>
      <c r="AX251" s="196"/>
      <c r="AY251" s="196"/>
      <c r="AZ251" s="196"/>
      <c r="BA251" s="196"/>
    </row>
    <row r="252" spans="3:53" ht="13.8" x14ac:dyDescent="0.25">
      <c r="AS252" s="195"/>
      <c r="AT252" s="196"/>
      <c r="AU252" s="196"/>
      <c r="AV252" s="196"/>
      <c r="AW252" s="196"/>
      <c r="AX252" s="196"/>
      <c r="AY252" s="196"/>
      <c r="AZ252" s="196"/>
      <c r="BA252" s="196"/>
    </row>
    <row r="253" spans="3:53" ht="13.8" x14ac:dyDescent="0.25">
      <c r="AS253" s="195"/>
      <c r="AT253" s="196"/>
      <c r="AU253" s="196"/>
      <c r="AV253" s="196"/>
      <c r="AW253" s="196"/>
      <c r="AX253" s="196"/>
      <c r="AY253" s="196"/>
      <c r="AZ253" s="196"/>
      <c r="BA253" s="196"/>
    </row>
    <row r="254" spans="3:53" ht="14.4" thickBot="1" x14ac:dyDescent="0.3">
      <c r="AS254" s="195"/>
      <c r="AT254" s="196"/>
      <c r="AU254" s="196"/>
      <c r="AV254" s="196"/>
      <c r="AW254" s="196"/>
      <c r="AX254" s="196"/>
      <c r="AY254" s="196"/>
      <c r="AZ254" s="196"/>
      <c r="BA254" s="196"/>
    </row>
    <row r="255" spans="3:53" ht="16.8" x14ac:dyDescent="0.3">
      <c r="C255" s="1212" t="s">
        <v>402</v>
      </c>
      <c r="D255" s="1213"/>
      <c r="E255" s="1214"/>
      <c r="AS255" s="195"/>
      <c r="AT255" s="196"/>
      <c r="AU255" s="196"/>
      <c r="AV255" s="196"/>
      <c r="AW255" s="196"/>
      <c r="AX255" s="196"/>
      <c r="AY255" s="196"/>
      <c r="AZ255" s="196"/>
      <c r="BA255" s="196"/>
    </row>
    <row r="256" spans="3:53" ht="13.8" x14ac:dyDescent="0.25">
      <c r="C256" s="1208" t="s">
        <v>439</v>
      </c>
      <c r="D256" s="1209"/>
      <c r="E256" s="431">
        <f>SUM(_BillHours)</f>
        <v>0</v>
      </c>
      <c r="AS256" s="195"/>
      <c r="AT256" s="196"/>
      <c r="AU256" s="196"/>
      <c r="AV256" s="196"/>
      <c r="AW256" s="196"/>
      <c r="AX256" s="196"/>
      <c r="AY256" s="196"/>
      <c r="AZ256" s="196"/>
      <c r="BA256" s="196"/>
    </row>
    <row r="257" spans="3:53" ht="13.8" x14ac:dyDescent="0.25">
      <c r="C257" s="1208" t="s">
        <v>377</v>
      </c>
      <c r="D257" s="1209"/>
      <c r="E257" s="431">
        <f>SUM(_OfficeHours)</f>
        <v>0</v>
      </c>
      <c r="AS257" s="195"/>
      <c r="AT257" s="196"/>
      <c r="AU257" s="196"/>
      <c r="AV257" s="196"/>
      <c r="AW257" s="196"/>
      <c r="AX257" s="196"/>
      <c r="AY257" s="196"/>
      <c r="AZ257" s="196"/>
      <c r="BA257" s="196"/>
    </row>
    <row r="258" spans="3:53" ht="13.8" x14ac:dyDescent="0.25">
      <c r="C258" s="1208" t="s">
        <v>378</v>
      </c>
      <c r="D258" s="1209"/>
      <c r="E258" s="431">
        <f>SUM(_FieldNonBillHours)</f>
        <v>0</v>
      </c>
      <c r="AS258" s="195"/>
      <c r="AT258" s="196"/>
      <c r="AU258" s="196"/>
      <c r="AV258" s="196"/>
      <c r="AW258" s="196"/>
      <c r="AX258" s="196"/>
      <c r="AY258" s="196"/>
      <c r="AZ258" s="196"/>
      <c r="BA258" s="196"/>
    </row>
    <row r="259" spans="3:53" ht="13.8" x14ac:dyDescent="0.25">
      <c r="C259" s="1208" t="s">
        <v>376</v>
      </c>
      <c r="D259" s="1209"/>
      <c r="E259" s="431">
        <f>SUM(_BenHours)</f>
        <v>0</v>
      </c>
      <c r="AS259" s="195"/>
      <c r="AT259" s="196"/>
      <c r="AU259" s="196"/>
      <c r="AV259" s="196"/>
      <c r="AW259" s="196"/>
      <c r="AX259" s="196"/>
      <c r="AY259" s="196"/>
      <c r="AZ259" s="196"/>
      <c r="BA259" s="196"/>
    </row>
    <row r="260" spans="3:53" ht="13.8" x14ac:dyDescent="0.25">
      <c r="C260" s="1208" t="s">
        <v>356</v>
      </c>
      <c r="D260" s="1209"/>
      <c r="E260" s="264">
        <f>SUM(E256:E259)</f>
        <v>0</v>
      </c>
      <c r="AS260" s="195"/>
      <c r="AT260" s="196"/>
      <c r="AU260" s="196"/>
      <c r="AV260" s="196"/>
      <c r="AW260" s="196"/>
      <c r="AX260" s="196"/>
      <c r="AY260" s="196"/>
      <c r="AZ260" s="196"/>
      <c r="BA260" s="196"/>
    </row>
    <row r="261" spans="3:53" ht="14.4" thickBot="1" x14ac:dyDescent="0.3">
      <c r="C261" s="1210" t="s">
        <v>379</v>
      </c>
      <c r="D261" s="1211"/>
      <c r="E261" s="286">
        <f>IF(E260&lt;&gt;0,E256/E260,0)</f>
        <v>0</v>
      </c>
      <c r="AS261" s="195"/>
      <c r="AT261" s="196"/>
      <c r="AU261" s="196"/>
      <c r="AV261" s="196"/>
      <c r="AW261" s="196"/>
      <c r="AX261" s="196"/>
      <c r="AY261" s="196"/>
      <c r="AZ261" s="196"/>
      <c r="BA261" s="196"/>
    </row>
    <row r="262" spans="3:53" ht="13.8" x14ac:dyDescent="0.25">
      <c r="AS262" s="195"/>
      <c r="AT262" s="196"/>
      <c r="AU262" s="196"/>
      <c r="AV262" s="196"/>
      <c r="AW262" s="196"/>
      <c r="AX262" s="196"/>
      <c r="AY262" s="196"/>
      <c r="AZ262" s="196"/>
      <c r="BA262" s="196"/>
    </row>
    <row r="263" spans="3:53" ht="13.8" x14ac:dyDescent="0.25">
      <c r="AS263" s="195"/>
      <c r="AT263" s="196"/>
      <c r="AU263" s="196"/>
      <c r="AV263" s="196"/>
      <c r="AW263" s="196"/>
      <c r="AX263" s="196"/>
      <c r="AY263" s="196"/>
      <c r="AZ263" s="196"/>
      <c r="BA263" s="196"/>
    </row>
    <row r="264" spans="3:53" ht="13.8" x14ac:dyDescent="0.25">
      <c r="AS264" s="195"/>
      <c r="AT264" s="196"/>
      <c r="AU264" s="196"/>
      <c r="AV264" s="196"/>
      <c r="AW264" s="196"/>
      <c r="AX264" s="196"/>
      <c r="AY264" s="196"/>
      <c r="AZ264" s="196"/>
      <c r="BA264" s="196"/>
    </row>
    <row r="265" spans="3:53" ht="13.8" hidden="1" x14ac:dyDescent="0.25">
      <c r="C265" s="13"/>
      <c r="AS265" s="195"/>
      <c r="AT265" s="196"/>
      <c r="AU265" s="196"/>
      <c r="AV265" s="196"/>
      <c r="AW265" s="196"/>
      <c r="AX265" s="196"/>
      <c r="AY265" s="196"/>
      <c r="AZ265" s="196"/>
      <c r="BA265" s="196"/>
    </row>
    <row r="266" spans="3:53" ht="26.4" hidden="1" x14ac:dyDescent="0.25">
      <c r="AS266" s="195"/>
      <c r="AT266" s="570" t="s">
        <v>504</v>
      </c>
      <c r="AU266" s="570" t="s">
        <v>505</v>
      </c>
      <c r="AV266" s="570" t="s">
        <v>506</v>
      </c>
      <c r="AW266" s="570" t="s">
        <v>507</v>
      </c>
      <c r="AX266" s="196"/>
      <c r="AY266" s="196"/>
      <c r="AZ266" s="196"/>
      <c r="BA266" s="196"/>
    </row>
    <row r="267" spans="3:53" ht="13.8" hidden="1" x14ac:dyDescent="0.25">
      <c r="AS267" s="195"/>
      <c r="AT267" s="196" t="str">
        <f>AT283</f>
        <v>General Office Administration</v>
      </c>
      <c r="AU267" s="571">
        <f ca="1">AT292</f>
        <v>0</v>
      </c>
      <c r="AV267" s="573" t="e">
        <f ca="1">AU267/$AU$278</f>
        <v>#DIV/0!</v>
      </c>
      <c r="AW267" s="569" t="e">
        <f ca="1">$AW$278*AV267</f>
        <v>#DIV/0!</v>
      </c>
      <c r="AX267" s="196"/>
      <c r="AY267" s="196"/>
      <c r="AZ267" s="196"/>
      <c r="BA267" s="196"/>
    </row>
    <row r="268" spans="3:53" ht="13.8" hidden="1" x14ac:dyDescent="0.25">
      <c r="AS268" s="195"/>
      <c r="AT268" s="196" t="str">
        <f>AW283</f>
        <v>Department 1 Name</v>
      </c>
      <c r="AU268" s="571">
        <f ca="1">AW292</f>
        <v>0</v>
      </c>
      <c r="AV268" s="573" t="e">
        <f ca="1">AU268/$AU$278</f>
        <v>#DIV/0!</v>
      </c>
      <c r="AW268" s="569" t="e">
        <f t="shared" ref="AW268:AW277" ca="1" si="24">$AW$278*AV268</f>
        <v>#DIV/0!</v>
      </c>
      <c r="AX268" s="196"/>
      <c r="AY268" s="196"/>
      <c r="AZ268" s="196"/>
      <c r="BA268" s="196"/>
    </row>
    <row r="269" spans="3:53" ht="13.8" hidden="1" x14ac:dyDescent="0.25">
      <c r="AS269" s="195"/>
      <c r="AT269" s="196" t="str">
        <f>AZ283</f>
        <v>Department 2 Name</v>
      </c>
      <c r="AU269" s="571">
        <f ca="1">AZ292</f>
        <v>0</v>
      </c>
      <c r="AV269" s="573" t="e">
        <f t="shared" ref="AV269:AV277" ca="1" si="25">AU269/$AU$278</f>
        <v>#DIV/0!</v>
      </c>
      <c r="AW269" s="569" t="e">
        <f t="shared" ca="1" si="24"/>
        <v>#DIV/0!</v>
      </c>
      <c r="AX269" s="196"/>
      <c r="AY269" s="196"/>
      <c r="AZ269" s="196"/>
      <c r="BA269" s="196"/>
    </row>
    <row r="270" spans="3:53" ht="13.8" hidden="1" x14ac:dyDescent="0.25">
      <c r="AS270" s="195"/>
      <c r="AT270" s="196" t="str">
        <f>BC283</f>
        <v>Department 3 Name</v>
      </c>
      <c r="AU270" s="571">
        <f ca="1">BC292</f>
        <v>0</v>
      </c>
      <c r="AV270" s="573" t="e">
        <f t="shared" ca="1" si="25"/>
        <v>#DIV/0!</v>
      </c>
      <c r="AW270" s="569" t="e">
        <f t="shared" ca="1" si="24"/>
        <v>#DIV/0!</v>
      </c>
      <c r="AX270" s="196"/>
      <c r="AY270" s="196"/>
      <c r="AZ270" s="196"/>
      <c r="BA270" s="196"/>
    </row>
    <row r="271" spans="3:53" ht="13.8" hidden="1" x14ac:dyDescent="0.25">
      <c r="AS271" s="195"/>
      <c r="AT271" s="196" t="str">
        <f>BF283</f>
        <v>Department 4 Name</v>
      </c>
      <c r="AU271" s="571">
        <f ca="1">BF292</f>
        <v>0</v>
      </c>
      <c r="AV271" s="573" t="e">
        <f t="shared" ca="1" si="25"/>
        <v>#DIV/0!</v>
      </c>
      <c r="AW271" s="569" t="e">
        <f t="shared" ca="1" si="24"/>
        <v>#DIV/0!</v>
      </c>
      <c r="AX271" s="196"/>
      <c r="AY271" s="196"/>
      <c r="AZ271" s="196"/>
      <c r="BA271" s="196"/>
    </row>
    <row r="272" spans="3:53" ht="13.8" hidden="1" x14ac:dyDescent="0.25">
      <c r="AS272" s="195"/>
      <c r="AT272" s="196" t="str">
        <f>BI283</f>
        <v>Department 5 Name</v>
      </c>
      <c r="AU272" s="571">
        <f ca="1">BI292</f>
        <v>0</v>
      </c>
      <c r="AV272" s="573" t="e">
        <f t="shared" ca="1" si="25"/>
        <v>#DIV/0!</v>
      </c>
      <c r="AW272" s="569" t="e">
        <f t="shared" ca="1" si="24"/>
        <v>#DIV/0!</v>
      </c>
      <c r="AX272" s="196"/>
      <c r="AY272" s="196"/>
      <c r="AZ272" s="196"/>
      <c r="BA272" s="196"/>
    </row>
    <row r="273" spans="12:76" ht="13.8" hidden="1" x14ac:dyDescent="0.25">
      <c r="AS273" s="195"/>
      <c r="AT273" s="196" t="str">
        <f>BL283</f>
        <v>Department 6 Name</v>
      </c>
      <c r="AU273" s="571">
        <f ca="1">BL292</f>
        <v>0</v>
      </c>
      <c r="AV273" s="573" t="e">
        <f t="shared" ca="1" si="25"/>
        <v>#DIV/0!</v>
      </c>
      <c r="AW273" s="569" t="e">
        <f t="shared" ca="1" si="24"/>
        <v>#DIV/0!</v>
      </c>
      <c r="AX273" s="196"/>
      <c r="AY273" s="196"/>
      <c r="AZ273" s="196"/>
      <c r="BA273" s="196"/>
    </row>
    <row r="274" spans="12:76" ht="13.8" hidden="1" x14ac:dyDescent="0.25">
      <c r="AS274" s="195"/>
      <c r="AT274" s="196" t="str">
        <f>BO283</f>
        <v>Department 7 Name</v>
      </c>
      <c r="AU274" s="571">
        <f ca="1">BO292</f>
        <v>0</v>
      </c>
      <c r="AV274" s="573" t="e">
        <f t="shared" ca="1" si="25"/>
        <v>#DIV/0!</v>
      </c>
      <c r="AW274" s="569" t="e">
        <f t="shared" ca="1" si="24"/>
        <v>#DIV/0!</v>
      </c>
      <c r="AX274" s="196"/>
      <c r="AY274" s="196"/>
      <c r="AZ274" s="196"/>
      <c r="BA274" s="196"/>
    </row>
    <row r="275" spans="12:76" ht="13.8" hidden="1" x14ac:dyDescent="0.25">
      <c r="AS275" s="195"/>
      <c r="AT275" s="196" t="str">
        <f>BR283</f>
        <v>Department 8 Name</v>
      </c>
      <c r="AU275" s="571">
        <f ca="1">BR292</f>
        <v>0</v>
      </c>
      <c r="AV275" s="573" t="e">
        <f t="shared" ca="1" si="25"/>
        <v>#DIV/0!</v>
      </c>
      <c r="AW275" s="569" t="e">
        <f t="shared" ca="1" si="24"/>
        <v>#DIV/0!</v>
      </c>
      <c r="AX275" s="196"/>
      <c r="AY275" s="196"/>
      <c r="AZ275" s="196"/>
      <c r="BA275" s="196"/>
    </row>
    <row r="276" spans="12:76" ht="13.8" hidden="1" x14ac:dyDescent="0.25">
      <c r="AS276" s="195"/>
      <c r="AT276" s="196" t="str">
        <f>BU283</f>
        <v>Department 9 Name</v>
      </c>
      <c r="AU276" s="571">
        <f ca="1">BU292</f>
        <v>0</v>
      </c>
      <c r="AV276" s="573" t="e">
        <f t="shared" ca="1" si="25"/>
        <v>#DIV/0!</v>
      </c>
      <c r="AW276" s="569" t="e">
        <f t="shared" ca="1" si="24"/>
        <v>#DIV/0!</v>
      </c>
      <c r="AX276" s="196"/>
      <c r="AY276" s="196"/>
      <c r="AZ276" s="196"/>
      <c r="BA276" s="196"/>
    </row>
    <row r="277" spans="12:76" ht="13.8" hidden="1" x14ac:dyDescent="0.25">
      <c r="AS277" s="195"/>
      <c r="AT277" s="196" t="str">
        <f>BX283</f>
        <v>Department 10 Name</v>
      </c>
      <c r="AU277" s="571">
        <f ca="1">BX292</f>
        <v>0</v>
      </c>
      <c r="AV277" s="573" t="e">
        <f t="shared" ca="1" si="25"/>
        <v>#DIV/0!</v>
      </c>
      <c r="AW277" s="569" t="e">
        <f t="shared" ca="1" si="24"/>
        <v>#DIV/0!</v>
      </c>
      <c r="AX277" s="196"/>
      <c r="AY277" s="196"/>
      <c r="AZ277" s="196"/>
      <c r="BA277" s="196"/>
    </row>
    <row r="278" spans="12:76" ht="13.8" hidden="1" x14ac:dyDescent="0.25">
      <c r="AS278" s="195"/>
      <c r="AT278" s="196"/>
      <c r="AU278" s="572">
        <f ca="1">SUM(AU267:AU277)</f>
        <v>0</v>
      </c>
      <c r="AV278" s="574" t="e">
        <f ca="1">SUM(AV267:AV277)</f>
        <v>#DIV/0!</v>
      </c>
      <c r="AW278" s="575">
        <f>SUM(_NonBillFieldCost)</f>
        <v>0</v>
      </c>
      <c r="AX278" s="196"/>
      <c r="AY278" s="196"/>
      <c r="AZ278" s="196"/>
      <c r="BA278" s="196"/>
    </row>
    <row r="279" spans="12:76" ht="13.8" hidden="1" x14ac:dyDescent="0.25">
      <c r="AS279" s="195"/>
      <c r="AT279" s="569">
        <f ca="1">AT290+AW290+AZ290+BC290+BF290</f>
        <v>0</v>
      </c>
      <c r="AU279" s="196"/>
      <c r="AV279" s="196"/>
      <c r="AW279" s="196"/>
      <c r="AX279" s="196"/>
      <c r="AY279" s="196"/>
      <c r="AZ279" s="196"/>
      <c r="BA279" s="196"/>
    </row>
    <row r="280" spans="12:76" ht="13.8" hidden="1" x14ac:dyDescent="0.25">
      <c r="AS280" s="195"/>
      <c r="AT280" s="196"/>
      <c r="AU280" s="196"/>
      <c r="AV280" s="196"/>
      <c r="AW280" s="196"/>
      <c r="AX280" s="196"/>
      <c r="AY280" s="196"/>
      <c r="AZ280" s="196"/>
      <c r="BA280" s="196"/>
    </row>
    <row r="281" spans="12:76" ht="14.4" hidden="1" thickBot="1" x14ac:dyDescent="0.3">
      <c r="AS281" s="195"/>
      <c r="AT281" s="196"/>
      <c r="AU281" s="196"/>
      <c r="AV281" s="196"/>
      <c r="AW281" s="196"/>
      <c r="AX281" s="196"/>
      <c r="AY281" s="196"/>
      <c r="AZ281" s="196"/>
      <c r="BA281" s="196"/>
    </row>
    <row r="282" spans="12:76" ht="17.399999999999999" hidden="1" x14ac:dyDescent="0.3">
      <c r="AR282" s="404">
        <v>1</v>
      </c>
      <c r="AS282" s="1163" t="s">
        <v>315</v>
      </c>
      <c r="AT282" s="1164"/>
      <c r="AU282" s="194"/>
      <c r="AV282" s="1163" t="s">
        <v>315</v>
      </c>
      <c r="AW282" s="1164"/>
      <c r="AX282" s="194"/>
      <c r="AY282" s="1163" t="s">
        <v>315</v>
      </c>
      <c r="AZ282" s="1164"/>
      <c r="BA282" s="194"/>
      <c r="BB282" s="1163" t="s">
        <v>315</v>
      </c>
      <c r="BC282" s="1164"/>
      <c r="BD282" s="194"/>
      <c r="BE282" s="1163" t="s">
        <v>315</v>
      </c>
      <c r="BF282" s="1164"/>
      <c r="BG282" s="194"/>
      <c r="BH282" s="1163" t="s">
        <v>315</v>
      </c>
      <c r="BI282" s="1164"/>
      <c r="BJ282" s="194"/>
      <c r="BK282" s="1163" t="s">
        <v>315</v>
      </c>
      <c r="BL282" s="1164"/>
      <c r="BM282" s="194"/>
      <c r="BN282" s="1163" t="s">
        <v>315</v>
      </c>
      <c r="BO282" s="1164"/>
      <c r="BP282" s="194"/>
      <c r="BQ282" s="1163" t="s">
        <v>315</v>
      </c>
      <c r="BR282" s="1164"/>
      <c r="BS282" s="194"/>
      <c r="BT282" s="1163" t="s">
        <v>315</v>
      </c>
      <c r="BU282" s="1164"/>
      <c r="BV282" s="194"/>
      <c r="BW282" s="1163" t="s">
        <v>315</v>
      </c>
      <c r="BX282" s="1164"/>
    </row>
    <row r="283" spans="12:76" ht="54.75" hidden="1" customHeight="1" x14ac:dyDescent="0.35">
      <c r="L283" s="223"/>
      <c r="M283" s="223"/>
      <c r="N283" s="223"/>
      <c r="O283" s="223"/>
      <c r="P283" s="223"/>
      <c r="Q283" s="223"/>
      <c r="R283" s="223"/>
      <c r="S283" s="223"/>
      <c r="T283" s="223"/>
      <c r="U283" s="223"/>
      <c r="V283" s="223"/>
      <c r="W283" s="223"/>
      <c r="X283" s="223"/>
      <c r="Y283" s="223"/>
      <c r="Z283" s="223"/>
      <c r="AR283" s="404">
        <v>2</v>
      </c>
      <c r="AS283" s="167" t="s">
        <v>79</v>
      </c>
      <c r="AT283" s="289" t="str">
        <f>'Step 1-Employee Info'!J9</f>
        <v>General Office Administration</v>
      </c>
      <c r="AU283" s="194"/>
      <c r="AV283" s="167" t="s">
        <v>79</v>
      </c>
      <c r="AW283" s="289" t="str">
        <f>'Step 1-Employee Info'!J10</f>
        <v>Department 1 Name</v>
      </c>
      <c r="AX283" s="194"/>
      <c r="AY283" s="167" t="s">
        <v>79</v>
      </c>
      <c r="AZ283" s="289" t="str">
        <f>'Step 1-Employee Info'!J11</f>
        <v>Department 2 Name</v>
      </c>
      <c r="BA283" s="194"/>
      <c r="BB283" s="167" t="s">
        <v>79</v>
      </c>
      <c r="BC283" s="289" t="str">
        <f>'Step 1-Employee Info'!J12</f>
        <v>Department 3 Name</v>
      </c>
      <c r="BD283" s="194"/>
      <c r="BE283" s="167" t="s">
        <v>79</v>
      </c>
      <c r="BF283" s="289" t="str">
        <f>'Step 1-Employee Info'!J13</f>
        <v>Department 4 Name</v>
      </c>
      <c r="BG283" s="194"/>
      <c r="BH283" s="167" t="s">
        <v>79</v>
      </c>
      <c r="BI283" s="289" t="str">
        <f>'Step 1-Employee Info'!J14</f>
        <v>Department 5 Name</v>
      </c>
      <c r="BJ283" s="194"/>
      <c r="BK283" s="167" t="s">
        <v>79</v>
      </c>
      <c r="BL283" s="289" t="str">
        <f>'Step 1-Employee Info'!J15</f>
        <v>Department 6 Name</v>
      </c>
      <c r="BM283" s="194"/>
      <c r="BN283" s="167" t="s">
        <v>79</v>
      </c>
      <c r="BO283" s="289" t="str">
        <f>'Step 1-Employee Info'!J16</f>
        <v>Department 7 Name</v>
      </c>
      <c r="BP283" s="194"/>
      <c r="BQ283" s="167" t="s">
        <v>79</v>
      </c>
      <c r="BR283" s="289" t="str">
        <f>'Step 1-Employee Info'!J17</f>
        <v>Department 8 Name</v>
      </c>
      <c r="BS283" s="194"/>
      <c r="BT283" s="167" t="s">
        <v>79</v>
      </c>
      <c r="BU283" s="289" t="str">
        <f>'Step 1-Employee Info'!J18</f>
        <v>Department 9 Name</v>
      </c>
      <c r="BV283" s="194"/>
      <c r="BW283" s="167" t="s">
        <v>79</v>
      </c>
      <c r="BX283" s="289" t="str">
        <f>'Step 1-Employee Info'!J19</f>
        <v>Department 10 Name</v>
      </c>
    </row>
    <row r="284" spans="12:76" ht="41.25" hidden="1" customHeight="1" x14ac:dyDescent="0.3">
      <c r="AP284" s="404" t="str">
        <f>VLOOKUP(AT283,DeptRanges,4,FALSE)&amp;VLOOKUP(AS285,CatRanges,2,FALSE)</f>
        <v>_GeneralAnnualGross</v>
      </c>
      <c r="AR284" s="404">
        <v>3</v>
      </c>
      <c r="AS284" s="1160" t="s">
        <v>312</v>
      </c>
      <c r="AT284" s="1002"/>
      <c r="AU284" s="194"/>
      <c r="AV284" s="1160" t="s">
        <v>312</v>
      </c>
      <c r="AW284" s="1002"/>
      <c r="AX284" s="194"/>
      <c r="AY284" s="1160" t="s">
        <v>312</v>
      </c>
      <c r="AZ284" s="1002"/>
      <c r="BA284" s="194"/>
      <c r="BB284" s="1160" t="s">
        <v>312</v>
      </c>
      <c r="BC284" s="1002"/>
      <c r="BD284" s="194"/>
      <c r="BE284" s="1160" t="s">
        <v>312</v>
      </c>
      <c r="BF284" s="1002"/>
      <c r="BG284" s="194"/>
      <c r="BH284" s="1160" t="s">
        <v>312</v>
      </c>
      <c r="BI284" s="1002"/>
      <c r="BJ284" s="194"/>
      <c r="BK284" s="1160" t="s">
        <v>312</v>
      </c>
      <c r="BL284" s="1002"/>
      <c r="BM284" s="194"/>
      <c r="BN284" s="1160" t="s">
        <v>312</v>
      </c>
      <c r="BO284" s="1002"/>
      <c r="BP284" s="194"/>
      <c r="BQ284" s="1160" t="s">
        <v>312</v>
      </c>
      <c r="BR284" s="1002"/>
      <c r="BS284" s="194"/>
      <c r="BT284" s="1160" t="s">
        <v>312</v>
      </c>
      <c r="BU284" s="1002"/>
      <c r="BV284" s="194"/>
      <c r="BW284" s="1160" t="s">
        <v>312</v>
      </c>
      <c r="BX284" s="1002"/>
    </row>
    <row r="285" spans="12:76" ht="23.25" hidden="1" customHeight="1" x14ac:dyDescent="0.25">
      <c r="AP285" s="404" t="str">
        <f>VLOOKUP(AT283,DeptRanges,4,FALSE)&amp;VLOOKUP(AS286,CatRanges,2,FALSE)</f>
        <v>_GeneralPayrollTax</v>
      </c>
      <c r="AR285" s="404">
        <v>4</v>
      </c>
      <c r="AS285" s="128" t="s">
        <v>286</v>
      </c>
      <c r="AT285" s="125">
        <f ca="1">SUM(INDIRECT(AP284,))</f>
        <v>0</v>
      </c>
      <c r="AU285" s="194" t="str">
        <f>VLOOKUP(AW283,DeptRanges,4,FALSE)&amp;VLOOKUP(AV285,CatRanges,2,FALSE)</f>
        <v>_Dept1AnnualGross</v>
      </c>
      <c r="AV285" s="128" t="s">
        <v>286</v>
      </c>
      <c r="AW285" s="125">
        <f ca="1">SUM(INDIRECT(AU285,))</f>
        <v>0</v>
      </c>
      <c r="AX285" s="194" t="str">
        <f>VLOOKUP(AZ283,DeptRanges,4,FALSE)&amp;VLOOKUP(AY285,CatRanges,2,FALSE)</f>
        <v>_Dept2AnnualGross</v>
      </c>
      <c r="AY285" s="128" t="s">
        <v>286</v>
      </c>
      <c r="AZ285" s="125">
        <f ca="1">SUM(INDIRECT(AX285,))</f>
        <v>0</v>
      </c>
      <c r="BA285" s="194" t="str">
        <f>VLOOKUP(BC283,DeptRanges,4,FALSE)&amp;VLOOKUP(BB285,CatRanges,2,FALSE)</f>
        <v>_Dept3AnnualGross</v>
      </c>
      <c r="BB285" s="128" t="s">
        <v>286</v>
      </c>
      <c r="BC285" s="125">
        <f ca="1">SUM(INDIRECT(BA285,))</f>
        <v>0</v>
      </c>
      <c r="BD285" s="194" t="str">
        <f>VLOOKUP(BF283,DeptRanges,4,FALSE)&amp;VLOOKUP(BE285,CatRanges,2,FALSE)</f>
        <v>_Dept4AnnualGross</v>
      </c>
      <c r="BE285" s="128" t="s">
        <v>286</v>
      </c>
      <c r="BF285" s="125">
        <f ca="1">SUM(INDIRECT(BD285,))</f>
        <v>0</v>
      </c>
      <c r="BG285" s="194" t="str">
        <f>VLOOKUP(BI283,DeptRanges,4,FALSE)&amp;VLOOKUP(BH285,CatRanges,2,FALSE)</f>
        <v>_Dept5AnnualGross</v>
      </c>
      <c r="BH285" s="128" t="s">
        <v>286</v>
      </c>
      <c r="BI285" s="125">
        <f ca="1">SUM(INDIRECT(BG285,))</f>
        <v>0</v>
      </c>
      <c r="BJ285" s="194" t="str">
        <f>VLOOKUP(BL283,DeptRanges,4,FALSE)&amp;VLOOKUP(BK285,CatRanges,2,FALSE)</f>
        <v>_Dept6AnnualGross</v>
      </c>
      <c r="BK285" s="128" t="s">
        <v>286</v>
      </c>
      <c r="BL285" s="125">
        <f ca="1">SUM(INDIRECT(BJ285,))</f>
        <v>0</v>
      </c>
      <c r="BM285" s="194" t="str">
        <f>VLOOKUP(BO283,DeptRanges,4,FALSE)&amp;VLOOKUP(BN285,CatRanges,2,FALSE)</f>
        <v>_Dept7AnnualGross</v>
      </c>
      <c r="BN285" s="128" t="s">
        <v>286</v>
      </c>
      <c r="BO285" s="125">
        <f ca="1">SUM(INDIRECT(BM285,))</f>
        <v>0</v>
      </c>
      <c r="BP285" s="194" t="str">
        <f>VLOOKUP(BR283,DeptRanges,4,FALSE)&amp;VLOOKUP(BQ285,CatRanges,2,FALSE)</f>
        <v>_Dept8AnnualGross</v>
      </c>
      <c r="BQ285" s="128" t="s">
        <v>286</v>
      </c>
      <c r="BR285" s="125">
        <f ca="1">SUM(INDIRECT(BP285,))</f>
        <v>0</v>
      </c>
      <c r="BS285" s="194" t="str">
        <f>VLOOKUP(BU283,DeptRanges,4,FALSE)&amp;VLOOKUP(BT285,CatRanges,2,FALSE)</f>
        <v>_Dept9AnnualGross</v>
      </c>
      <c r="BT285" s="128" t="s">
        <v>286</v>
      </c>
      <c r="BU285" s="125">
        <f ca="1">SUM(INDIRECT(BS285,))</f>
        <v>0</v>
      </c>
      <c r="BV285" s="194" t="str">
        <f>VLOOKUP(BX283,DeptRanges,4,FALSE)&amp;VLOOKUP(BW285,CatRanges,2,FALSE)</f>
        <v>_Dept10AnnualGross</v>
      </c>
      <c r="BW285" s="128" t="s">
        <v>286</v>
      </c>
      <c r="BX285" s="125">
        <f ca="1">SUM(INDIRECT(BV285,))</f>
        <v>0</v>
      </c>
    </row>
    <row r="286" spans="12:76" hidden="1" x14ac:dyDescent="0.25">
      <c r="AP286" s="404" t="str">
        <f>VLOOKUP(AT283,DeptRanges,4,FALSE)&amp;VLOOKUP(AS287,CatRanges,2,FALSE)</f>
        <v>_GeneralBenefits</v>
      </c>
      <c r="AR286" s="404">
        <v>5</v>
      </c>
      <c r="AS286" s="128" t="s">
        <v>319</v>
      </c>
      <c r="AT286" s="125">
        <f ca="1">SUM(INDIRECT(AP285,))</f>
        <v>0</v>
      </c>
      <c r="AU286" s="194" t="str">
        <f>VLOOKUP(AW283,DeptRanges,4,FALSE)&amp;VLOOKUP(AV286,CatRanges,2,FALSE)</f>
        <v>_Dept1PayrollTax</v>
      </c>
      <c r="AV286" s="128" t="s">
        <v>319</v>
      </c>
      <c r="AW286" s="125">
        <f ca="1">SUM(INDIRECT(AU286,))</f>
        <v>0</v>
      </c>
      <c r="AX286" s="194" t="str">
        <f>VLOOKUP(AZ283,DeptRanges,4,FALSE)&amp;VLOOKUP(AY286,CatRanges,2,FALSE)</f>
        <v>_Dept2PayrollTax</v>
      </c>
      <c r="AY286" s="128" t="s">
        <v>319</v>
      </c>
      <c r="AZ286" s="125">
        <f ca="1">SUM(INDIRECT(AX286,))</f>
        <v>0</v>
      </c>
      <c r="BA286" s="194" t="str">
        <f>VLOOKUP(BC283,DeptRanges,4,FALSE)&amp;VLOOKUP(BB286,CatRanges,2,FALSE)</f>
        <v>_Dept3PayrollTax</v>
      </c>
      <c r="BB286" s="128" t="s">
        <v>319</v>
      </c>
      <c r="BC286" s="125">
        <f ca="1">SUM(INDIRECT(BA286,))</f>
        <v>0</v>
      </c>
      <c r="BD286" s="194" t="str">
        <f>VLOOKUP(BF283,DeptRanges,4,FALSE)&amp;VLOOKUP(BE286,CatRanges,2,FALSE)</f>
        <v>_Dept4PayrollTax</v>
      </c>
      <c r="BE286" s="128" t="s">
        <v>319</v>
      </c>
      <c r="BF286" s="125">
        <f ca="1">SUM(INDIRECT(BD286,))</f>
        <v>0</v>
      </c>
      <c r="BG286" s="194" t="str">
        <f>VLOOKUP(BI283,DeptRanges,4,FALSE)&amp;VLOOKUP(BH286,CatRanges,2,FALSE)</f>
        <v>_Dept5PayrollTax</v>
      </c>
      <c r="BH286" s="128" t="s">
        <v>319</v>
      </c>
      <c r="BI286" s="125">
        <f ca="1">SUM(INDIRECT(BG286,))</f>
        <v>0</v>
      </c>
      <c r="BJ286" s="194" t="str">
        <f>VLOOKUP(BL283,DeptRanges,4,FALSE)&amp;VLOOKUP(BK286,CatRanges,2,FALSE)</f>
        <v>_Dept6PayrollTax</v>
      </c>
      <c r="BK286" s="128" t="s">
        <v>319</v>
      </c>
      <c r="BL286" s="125">
        <f ca="1">SUM(INDIRECT(BJ286,))</f>
        <v>0</v>
      </c>
      <c r="BM286" s="194" t="str">
        <f>VLOOKUP(BO283,DeptRanges,4,FALSE)&amp;VLOOKUP(BN286,CatRanges,2,FALSE)</f>
        <v>_Dept7PayrollTax</v>
      </c>
      <c r="BN286" s="128" t="s">
        <v>319</v>
      </c>
      <c r="BO286" s="125">
        <f ca="1">SUM(INDIRECT(BM286,))</f>
        <v>0</v>
      </c>
      <c r="BP286" s="194" t="str">
        <f>VLOOKUP(BR283,DeptRanges,4,FALSE)&amp;VLOOKUP(BQ286,CatRanges,2,FALSE)</f>
        <v>_Dept8PayrollTax</v>
      </c>
      <c r="BQ286" s="128" t="s">
        <v>319</v>
      </c>
      <c r="BR286" s="125">
        <f ca="1">SUM(INDIRECT(BP286,))</f>
        <v>0</v>
      </c>
      <c r="BS286" s="194" t="str">
        <f>VLOOKUP(BU283,DeptRanges,4,FALSE)&amp;VLOOKUP(BT286,CatRanges,2,FALSE)</f>
        <v>_Dept9PayrollTax</v>
      </c>
      <c r="BT286" s="128" t="s">
        <v>319</v>
      </c>
      <c r="BU286" s="125">
        <f ca="1">SUM(INDIRECT(BS286,))</f>
        <v>0</v>
      </c>
      <c r="BV286" s="194" t="str">
        <f>VLOOKUP(BX283,DeptRanges,4,FALSE)&amp;VLOOKUP(BW286,CatRanges,2,FALSE)</f>
        <v>_Dept10PayrollTax</v>
      </c>
      <c r="BW286" s="128" t="s">
        <v>319</v>
      </c>
      <c r="BX286" s="125">
        <f ca="1">SUM(INDIRECT(BV286,))</f>
        <v>0</v>
      </c>
    </row>
    <row r="287" spans="12:76" hidden="1" x14ac:dyDescent="0.25">
      <c r="AR287" s="404">
        <v>6</v>
      </c>
      <c r="AS287" s="128" t="s">
        <v>318</v>
      </c>
      <c r="AT287" s="125">
        <f ca="1">SUM(INDIRECT(AP286,))</f>
        <v>0</v>
      </c>
      <c r="AU287" s="194" t="str">
        <f>VLOOKUP(AW283,DeptRanges,4,FALSE)&amp;VLOOKUP(AV287,CatRanges,2,FALSE)</f>
        <v>_Dept1Benefits</v>
      </c>
      <c r="AV287" s="128" t="s">
        <v>318</v>
      </c>
      <c r="AW287" s="125">
        <f ca="1">SUM(INDIRECT(AU287,))</f>
        <v>0</v>
      </c>
      <c r="AX287" s="194" t="str">
        <f>VLOOKUP(AZ283,DeptRanges,4,FALSE)&amp;VLOOKUP(AY287,CatRanges,2,FALSE)</f>
        <v>_Dept2Benefits</v>
      </c>
      <c r="AY287" s="128" t="s">
        <v>318</v>
      </c>
      <c r="AZ287" s="125">
        <f ca="1">SUM(INDIRECT(AX287,))</f>
        <v>0</v>
      </c>
      <c r="BA287" s="194" t="str">
        <f>VLOOKUP(BC283,DeptRanges,4,FALSE)&amp;VLOOKUP(BB287,CatRanges,2,FALSE)</f>
        <v>_Dept3Benefits</v>
      </c>
      <c r="BB287" s="128" t="s">
        <v>318</v>
      </c>
      <c r="BC287" s="125">
        <f ca="1">SUM(INDIRECT(BA287,))</f>
        <v>0</v>
      </c>
      <c r="BD287" s="194" t="str">
        <f>VLOOKUP(BF283,DeptRanges,4,FALSE)&amp;VLOOKUP(BE287,CatRanges,2,FALSE)</f>
        <v>_Dept4Benefits</v>
      </c>
      <c r="BE287" s="128" t="s">
        <v>318</v>
      </c>
      <c r="BF287" s="125">
        <f ca="1">SUM(INDIRECT(BD287,))</f>
        <v>0</v>
      </c>
      <c r="BG287" s="194" t="str">
        <f>VLOOKUP(BI283,DeptRanges,4,FALSE)&amp;VLOOKUP(BH287,CatRanges,2,FALSE)</f>
        <v>_Dept5Benefits</v>
      </c>
      <c r="BH287" s="128" t="s">
        <v>318</v>
      </c>
      <c r="BI287" s="125">
        <f ca="1">SUM(INDIRECT(BG287,))</f>
        <v>0</v>
      </c>
      <c r="BJ287" s="194" t="str">
        <f>VLOOKUP(BL283,DeptRanges,4,FALSE)&amp;VLOOKUP(BK287,CatRanges,2,FALSE)</f>
        <v>_Dept6Benefits</v>
      </c>
      <c r="BK287" s="128" t="s">
        <v>318</v>
      </c>
      <c r="BL287" s="125">
        <f ca="1">SUM(INDIRECT(BJ287,))</f>
        <v>0</v>
      </c>
      <c r="BM287" s="194" t="str">
        <f>VLOOKUP(BO283,DeptRanges,4,FALSE)&amp;VLOOKUP(BN287,CatRanges,2,FALSE)</f>
        <v>_Dept7Benefits</v>
      </c>
      <c r="BN287" s="128" t="s">
        <v>318</v>
      </c>
      <c r="BO287" s="125">
        <f ca="1">SUM(INDIRECT(BM287,))</f>
        <v>0</v>
      </c>
      <c r="BP287" s="194" t="str">
        <f>VLOOKUP(BR283,DeptRanges,4,FALSE)&amp;VLOOKUP(BQ287,CatRanges,2,FALSE)</f>
        <v>_Dept8Benefits</v>
      </c>
      <c r="BQ287" s="128" t="s">
        <v>318</v>
      </c>
      <c r="BR287" s="125">
        <f ca="1">SUM(INDIRECT(BP287,))</f>
        <v>0</v>
      </c>
      <c r="BS287" s="194" t="str">
        <f>VLOOKUP(BU283,DeptRanges,4,FALSE)&amp;VLOOKUP(BT287,CatRanges,2,FALSE)</f>
        <v>_Dept9Benefits</v>
      </c>
      <c r="BT287" s="128" t="s">
        <v>318</v>
      </c>
      <c r="BU287" s="125">
        <f ca="1">SUM(INDIRECT(BS287,))</f>
        <v>0</v>
      </c>
      <c r="BV287" s="194" t="str">
        <f>VLOOKUP(BX283,DeptRanges,4,FALSE)&amp;VLOOKUP(BW287,CatRanges,2,FALSE)</f>
        <v>_Dept10Benefits</v>
      </c>
      <c r="BW287" s="128" t="s">
        <v>318</v>
      </c>
      <c r="BX287" s="125">
        <f ca="1">SUM(INDIRECT(BV287,))</f>
        <v>0</v>
      </c>
    </row>
    <row r="288" spans="12:76" ht="13.8" hidden="1" thickBot="1" x14ac:dyDescent="0.3">
      <c r="AR288" s="404">
        <v>7</v>
      </c>
      <c r="AS288" s="126" t="s">
        <v>66</v>
      </c>
      <c r="AT288" s="127">
        <f ca="1">SUM(AT285:AT287)</f>
        <v>0</v>
      </c>
      <c r="AU288" s="194"/>
      <c r="AV288" s="126" t="s">
        <v>66</v>
      </c>
      <c r="AW288" s="127">
        <f ca="1">SUM(AW285:AW287)</f>
        <v>0</v>
      </c>
      <c r="AX288" s="194"/>
      <c r="AY288" s="126" t="s">
        <v>66</v>
      </c>
      <c r="AZ288" s="127">
        <f ca="1">SUM(AZ285:AZ287)</f>
        <v>0</v>
      </c>
      <c r="BA288" s="194"/>
      <c r="BB288" s="126" t="s">
        <v>66</v>
      </c>
      <c r="BC288" s="127">
        <f ca="1">SUM(BC285:BC287)</f>
        <v>0</v>
      </c>
      <c r="BD288" s="194"/>
      <c r="BE288" s="126" t="s">
        <v>66</v>
      </c>
      <c r="BF288" s="127">
        <f ca="1">SUM(BF285:BF287)</f>
        <v>0</v>
      </c>
      <c r="BG288" s="194"/>
      <c r="BH288" s="126" t="s">
        <v>66</v>
      </c>
      <c r="BI288" s="127">
        <f ca="1">SUM(BI285:BI287)</f>
        <v>0</v>
      </c>
      <c r="BJ288" s="194"/>
      <c r="BK288" s="126" t="s">
        <v>66</v>
      </c>
      <c r="BL288" s="127">
        <f ca="1">SUM(BL285:BL287)</f>
        <v>0</v>
      </c>
      <c r="BM288" s="194"/>
      <c r="BN288" s="126" t="s">
        <v>66</v>
      </c>
      <c r="BO288" s="127">
        <f ca="1">SUM(BO285:BO287)</f>
        <v>0</v>
      </c>
      <c r="BP288" s="194"/>
      <c r="BQ288" s="126" t="s">
        <v>66</v>
      </c>
      <c r="BR288" s="127">
        <f ca="1">SUM(BR285:BR287)</f>
        <v>0</v>
      </c>
      <c r="BS288" s="194"/>
      <c r="BT288" s="126" t="s">
        <v>66</v>
      </c>
      <c r="BU288" s="127">
        <f ca="1">SUM(BU285:BU287)</f>
        <v>0</v>
      </c>
      <c r="BV288" s="194"/>
      <c r="BW288" s="126" t="s">
        <v>66</v>
      </c>
      <c r="BX288" s="127">
        <f ca="1">SUM(BX285:BX287)</f>
        <v>0</v>
      </c>
    </row>
    <row r="289" spans="12:193" ht="16.2" hidden="1" thickTop="1" x14ac:dyDescent="0.3">
      <c r="AR289" s="404">
        <v>8</v>
      </c>
      <c r="AS289" s="1160" t="s">
        <v>80</v>
      </c>
      <c r="AT289" s="1002"/>
      <c r="AU289" s="194"/>
      <c r="AV289" s="1160" t="s">
        <v>80</v>
      </c>
      <c r="AW289" s="1002"/>
      <c r="AX289" s="194"/>
      <c r="AY289" s="1160" t="s">
        <v>80</v>
      </c>
      <c r="AZ289" s="1002"/>
      <c r="BA289" s="194"/>
      <c r="BB289" s="1160" t="s">
        <v>80</v>
      </c>
      <c r="BC289" s="1002"/>
      <c r="BD289" s="194"/>
      <c r="BE289" s="1160" t="s">
        <v>80</v>
      </c>
      <c r="BF289" s="1002"/>
      <c r="BG289" s="194"/>
      <c r="BH289" s="1160" t="s">
        <v>80</v>
      </c>
      <c r="BI289" s="1002"/>
      <c r="BJ289" s="194"/>
      <c r="BK289" s="1160" t="s">
        <v>80</v>
      </c>
      <c r="BL289" s="1002"/>
      <c r="BM289" s="194"/>
      <c r="BN289" s="1160" t="s">
        <v>80</v>
      </c>
      <c r="BO289" s="1002"/>
      <c r="BP289" s="194"/>
      <c r="BQ289" s="1160" t="s">
        <v>80</v>
      </c>
      <c r="BR289" s="1002"/>
      <c r="BS289" s="194"/>
      <c r="BT289" s="1160" t="s">
        <v>80</v>
      </c>
      <c r="BU289" s="1002"/>
      <c r="BV289" s="194"/>
      <c r="BW289" s="1160" t="s">
        <v>80</v>
      </c>
      <c r="BX289" s="1002"/>
    </row>
    <row r="290" spans="12:193" hidden="1" x14ac:dyDescent="0.25">
      <c r="AR290" s="404">
        <v>9</v>
      </c>
      <c r="AS290" s="197" t="str">
        <f>"Overhead Traceable to "&amp;AT283</f>
        <v>Overhead Traceable to General Office Administration</v>
      </c>
      <c r="AT290" s="198">
        <f>VLOOKUP(AT283,_OverDept,4,FALSE)</f>
        <v>0</v>
      </c>
      <c r="AU290" s="194"/>
      <c r="AV290" s="197" t="str">
        <f>"Overhead Traceable to "&amp;AW283</f>
        <v>Overhead Traceable to Department 1 Name</v>
      </c>
      <c r="AW290" s="198">
        <f ca="1">VLOOKUP(AW283,_OverDept,4,FALSE)</f>
        <v>0</v>
      </c>
      <c r="AX290" s="194"/>
      <c r="AY290" s="197" t="str">
        <f>"Overhead Traceable to "&amp;AZ283</f>
        <v>Overhead Traceable to Department 2 Name</v>
      </c>
      <c r="AZ290" s="198">
        <f ca="1">VLOOKUP(AZ283,_OverDept,4,FALSE)</f>
        <v>0</v>
      </c>
      <c r="BA290" s="194"/>
      <c r="BB290" s="197" t="str">
        <f>"Overhead Traceable to "&amp;BC283</f>
        <v>Overhead Traceable to Department 3 Name</v>
      </c>
      <c r="BC290" s="198">
        <f ca="1">VLOOKUP(BC283,_OverDept,4,FALSE)</f>
        <v>0</v>
      </c>
      <c r="BD290" s="194"/>
      <c r="BE290" s="197" t="str">
        <f>"Overhead Traceable to "&amp;BF283</f>
        <v>Overhead Traceable to Department 4 Name</v>
      </c>
      <c r="BF290" s="198">
        <f ca="1">VLOOKUP(BF283,_OverDept,4,FALSE)</f>
        <v>0</v>
      </c>
      <c r="BG290" s="194"/>
      <c r="BH290" s="197" t="str">
        <f>"Overhead Traceable to "&amp;BI283</f>
        <v>Overhead Traceable to Department 5 Name</v>
      </c>
      <c r="BI290" s="198">
        <f ca="1">VLOOKUP(BI283,_OverDept,4,FALSE)</f>
        <v>0</v>
      </c>
      <c r="BJ290" s="194"/>
      <c r="BK290" s="197" t="str">
        <f>"Overhead Traceable to "&amp;BL283</f>
        <v>Overhead Traceable to Department 6 Name</v>
      </c>
      <c r="BL290" s="198">
        <f ca="1">VLOOKUP(BL283,_OverDept,4,FALSE)</f>
        <v>0</v>
      </c>
      <c r="BM290" s="194"/>
      <c r="BN290" s="197" t="str">
        <f>"Overhead Traceable to "&amp;BO283</f>
        <v>Overhead Traceable to Department 7 Name</v>
      </c>
      <c r="BO290" s="198">
        <f ca="1">VLOOKUP(BO283,_OverDept,4,FALSE)</f>
        <v>0</v>
      </c>
      <c r="BP290" s="194"/>
      <c r="BQ290" s="197" t="str">
        <f>"Overhead Traceable to "&amp;BR283</f>
        <v>Overhead Traceable to Department 8 Name</v>
      </c>
      <c r="BR290" s="198">
        <f ca="1">VLOOKUP(BR283,_OverDept,4,FALSE)</f>
        <v>0</v>
      </c>
      <c r="BS290" s="194"/>
      <c r="BT290" s="197" t="str">
        <f>"Overhead Traceable to "&amp;BU283</f>
        <v>Overhead Traceable to Department 9 Name</v>
      </c>
      <c r="BU290" s="198">
        <f ca="1">VLOOKUP(BU283,_OverDept,4,FALSE)</f>
        <v>0</v>
      </c>
      <c r="BV290" s="194"/>
      <c r="BW290" s="197" t="str">
        <f>"Overhead Traceable to "&amp;BX283</f>
        <v>Overhead Traceable to Department 10 Name</v>
      </c>
      <c r="BX290" s="198">
        <f ca="1">VLOOKUP(BX283,_OverDept,4,FALSE)</f>
        <v>0</v>
      </c>
    </row>
    <row r="291" spans="12:193" ht="18.75" hidden="1" customHeight="1" x14ac:dyDescent="0.3">
      <c r="AP291" s="404" t="str">
        <f>VLOOKUP(AT283,DeptRanges,4,FALSE)&amp;VLOOKUP(AS292,CatRanges,2,FALSE)</f>
        <v>_GeneralBillHours</v>
      </c>
      <c r="AR291" s="404">
        <v>10</v>
      </c>
      <c r="AS291" s="1160" t="s">
        <v>313</v>
      </c>
      <c r="AT291" s="1002"/>
      <c r="AU291" s="193"/>
      <c r="AV291" s="1160" t="s">
        <v>313</v>
      </c>
      <c r="AW291" s="1002"/>
      <c r="AX291" s="193"/>
      <c r="AY291" s="1160" t="s">
        <v>313</v>
      </c>
      <c r="AZ291" s="1002"/>
      <c r="BA291" s="193"/>
      <c r="BB291" s="1160" t="s">
        <v>313</v>
      </c>
      <c r="BC291" s="1002"/>
      <c r="BD291" s="193"/>
      <c r="BE291" s="1160" t="s">
        <v>313</v>
      </c>
      <c r="BF291" s="1002"/>
      <c r="BG291" s="193"/>
      <c r="BH291" s="1160" t="s">
        <v>313</v>
      </c>
      <c r="BI291" s="1002"/>
      <c r="BJ291" s="193"/>
      <c r="BK291" s="1160" t="s">
        <v>313</v>
      </c>
      <c r="BL291" s="1002"/>
      <c r="BM291" s="193"/>
      <c r="BN291" s="1160" t="s">
        <v>313</v>
      </c>
      <c r="BO291" s="1002"/>
      <c r="BP291" s="193"/>
      <c r="BQ291" s="1160" t="s">
        <v>313</v>
      </c>
      <c r="BR291" s="1002"/>
      <c r="BS291" s="193"/>
      <c r="BT291" s="1160" t="s">
        <v>313</v>
      </c>
      <c r="BU291" s="1002"/>
      <c r="BV291" s="193"/>
      <c r="BW291" s="1160" t="s">
        <v>313</v>
      </c>
      <c r="BX291" s="1002"/>
    </row>
    <row r="292" spans="12:193" hidden="1" x14ac:dyDescent="0.25">
      <c r="AP292" s="404" t="str">
        <f>VLOOKUP(AT283,DeptRanges,4,FALSE)&amp;VLOOKUP(AS293,CatRanges,2,FALSE)</f>
        <v>_GeneralNonBillHours</v>
      </c>
      <c r="AR292" s="404">
        <v>11</v>
      </c>
      <c r="AS292" s="128" t="s">
        <v>320</v>
      </c>
      <c r="AT292" s="125">
        <f ca="1">SUM(INDIRECT(AP291,))</f>
        <v>0</v>
      </c>
      <c r="AU292" s="194" t="str">
        <f>VLOOKUP(AW283,DeptRanges,4,FALSE)&amp;VLOOKUP(AV292,CatRanges,2,FALSE)</f>
        <v>_Dept1BillHours</v>
      </c>
      <c r="AV292" s="128" t="s">
        <v>320</v>
      </c>
      <c r="AW292" s="125">
        <f ca="1">SUM(INDIRECT(AU292,))</f>
        <v>0</v>
      </c>
      <c r="AX292" s="194" t="str">
        <f>VLOOKUP(AZ283,DeptRanges,4,FALSE)&amp;VLOOKUP(AY292,CatRanges,2,FALSE)</f>
        <v>_Dept2BillHours</v>
      </c>
      <c r="AY292" s="128" t="s">
        <v>320</v>
      </c>
      <c r="AZ292" s="125">
        <f ca="1">SUM(INDIRECT(AX292,))</f>
        <v>0</v>
      </c>
      <c r="BA292" s="194" t="str">
        <f>VLOOKUP(BC283,DeptRanges,4,FALSE)&amp;VLOOKUP(BB292,CatRanges,2,FALSE)</f>
        <v>_Dept3BillHours</v>
      </c>
      <c r="BB292" s="128" t="s">
        <v>320</v>
      </c>
      <c r="BC292" s="125">
        <f ca="1">SUM(INDIRECT(BA292,))</f>
        <v>0</v>
      </c>
      <c r="BD292" s="194" t="str">
        <f>VLOOKUP(BF283,DeptRanges,4,FALSE)&amp;VLOOKUP(BE292,CatRanges,2,FALSE)</f>
        <v>_Dept4BillHours</v>
      </c>
      <c r="BE292" s="128" t="s">
        <v>320</v>
      </c>
      <c r="BF292" s="125">
        <f ca="1">SUM(INDIRECT(BD292,))</f>
        <v>0</v>
      </c>
      <c r="BG292" s="194" t="str">
        <f>VLOOKUP(BI283,DeptRanges,4,FALSE)&amp;VLOOKUP(BH292,CatRanges,2,FALSE)</f>
        <v>_Dept5BillHours</v>
      </c>
      <c r="BH292" s="128" t="s">
        <v>320</v>
      </c>
      <c r="BI292" s="125">
        <f ca="1">SUM(INDIRECT(BG292,))</f>
        <v>0</v>
      </c>
      <c r="BJ292" s="194" t="str">
        <f>VLOOKUP(BL283,DeptRanges,4,FALSE)&amp;VLOOKUP(BK292,CatRanges,2,FALSE)</f>
        <v>_Dept6BillHours</v>
      </c>
      <c r="BK292" s="128" t="s">
        <v>320</v>
      </c>
      <c r="BL292" s="125">
        <f ca="1">SUM(INDIRECT(BJ292,))</f>
        <v>0</v>
      </c>
      <c r="BM292" s="194" t="str">
        <f>VLOOKUP(BO283,DeptRanges,4,FALSE)&amp;VLOOKUP(BN292,CatRanges,2,FALSE)</f>
        <v>_Dept7BillHours</v>
      </c>
      <c r="BN292" s="128" t="s">
        <v>320</v>
      </c>
      <c r="BO292" s="125">
        <f ca="1">SUM(INDIRECT(BM292,))</f>
        <v>0</v>
      </c>
      <c r="BP292" s="194" t="str">
        <f>VLOOKUP(BR283,DeptRanges,4,FALSE)&amp;VLOOKUP(BQ292,CatRanges,2,FALSE)</f>
        <v>_Dept8BillHours</v>
      </c>
      <c r="BQ292" s="128" t="s">
        <v>320</v>
      </c>
      <c r="BR292" s="125">
        <f ca="1">SUM(INDIRECT(BP292,))</f>
        <v>0</v>
      </c>
      <c r="BS292" s="194" t="str">
        <f>VLOOKUP(BU283,DeptRanges,4,FALSE)&amp;VLOOKUP(BT292,CatRanges,2,FALSE)</f>
        <v>_Dept9BillHours</v>
      </c>
      <c r="BT292" s="128" t="s">
        <v>320</v>
      </c>
      <c r="BU292" s="125">
        <f ca="1">SUM(INDIRECT(BS292,))</f>
        <v>0</v>
      </c>
      <c r="BV292" s="194" t="str">
        <f>VLOOKUP(BX283,DeptRanges,4,FALSE)&amp;VLOOKUP(BW292,CatRanges,2,FALSE)</f>
        <v>_Dept10BillHours</v>
      </c>
      <c r="BW292" s="128" t="s">
        <v>320</v>
      </c>
      <c r="BX292" s="125">
        <f ca="1">SUM(INDIRECT(BV292,))</f>
        <v>0</v>
      </c>
    </row>
    <row r="293" spans="12:193" hidden="1" x14ac:dyDescent="0.25">
      <c r="AR293" s="404">
        <v>12</v>
      </c>
      <c r="AS293" s="128" t="s">
        <v>321</v>
      </c>
      <c r="AT293" s="125">
        <f ca="1">SUM(INDIRECT(AP292,))</f>
        <v>0</v>
      </c>
      <c r="AU293" s="194" t="str">
        <f>VLOOKUP(AW283,DeptRanges,4,FALSE)&amp;VLOOKUP(AV293,CatRanges,2,FALSE)</f>
        <v>_Dept1NonBillHours</v>
      </c>
      <c r="AV293" s="128" t="s">
        <v>321</v>
      </c>
      <c r="AW293" s="125">
        <f ca="1">SUM(INDIRECT(AU293,))</f>
        <v>0</v>
      </c>
      <c r="AX293" s="194" t="str">
        <f>VLOOKUP(AZ283,DeptRanges,4,FALSE)&amp;VLOOKUP(AY293,CatRanges,2,FALSE)</f>
        <v>_Dept2NonBillHours</v>
      </c>
      <c r="AY293" s="128" t="s">
        <v>321</v>
      </c>
      <c r="AZ293" s="125">
        <f ca="1">SUM(INDIRECT(AX293,))</f>
        <v>0</v>
      </c>
      <c r="BA293" s="194" t="str">
        <f>VLOOKUP(BC283,DeptRanges,4,FALSE)&amp;VLOOKUP(BB293,CatRanges,2,FALSE)</f>
        <v>_Dept3NonBillHours</v>
      </c>
      <c r="BB293" s="128" t="s">
        <v>321</v>
      </c>
      <c r="BC293" s="125">
        <f ca="1">SUM(INDIRECT(BA293,))</f>
        <v>0</v>
      </c>
      <c r="BD293" s="194" t="str">
        <f>VLOOKUP(BF283,DeptRanges,4,FALSE)&amp;VLOOKUP(BE293,CatRanges,2,FALSE)</f>
        <v>_Dept4NonBillHours</v>
      </c>
      <c r="BE293" s="128" t="s">
        <v>321</v>
      </c>
      <c r="BF293" s="125">
        <f ca="1">SUM(INDIRECT(BD293,))</f>
        <v>0</v>
      </c>
      <c r="BG293" s="194" t="str">
        <f>VLOOKUP(BI283,DeptRanges,4,FALSE)&amp;VLOOKUP(BH293,CatRanges,2,FALSE)</f>
        <v>_Dept5NonBillHours</v>
      </c>
      <c r="BH293" s="128" t="s">
        <v>321</v>
      </c>
      <c r="BI293" s="125">
        <f ca="1">SUM(INDIRECT(BG293,))</f>
        <v>0</v>
      </c>
      <c r="BJ293" s="194" t="str">
        <f>VLOOKUP(BL283,DeptRanges,4,FALSE)&amp;VLOOKUP(BK293,CatRanges,2,FALSE)</f>
        <v>_Dept6NonBillHours</v>
      </c>
      <c r="BK293" s="128" t="s">
        <v>321</v>
      </c>
      <c r="BL293" s="125">
        <f ca="1">SUM(INDIRECT(BJ293,))</f>
        <v>0</v>
      </c>
      <c r="BM293" s="194" t="str">
        <f>VLOOKUP(BO283,DeptRanges,4,FALSE)&amp;VLOOKUP(BN293,CatRanges,2,FALSE)</f>
        <v>_Dept7NonBillHours</v>
      </c>
      <c r="BN293" s="128" t="s">
        <v>321</v>
      </c>
      <c r="BO293" s="125">
        <f ca="1">SUM(INDIRECT(BM293,))</f>
        <v>0</v>
      </c>
      <c r="BP293" s="194" t="str">
        <f>VLOOKUP(BR283,DeptRanges,4,FALSE)&amp;VLOOKUP(BQ293,CatRanges,2,FALSE)</f>
        <v>_Dept8NonBillHours</v>
      </c>
      <c r="BQ293" s="128" t="s">
        <v>321</v>
      </c>
      <c r="BR293" s="125">
        <f ca="1">SUM(INDIRECT(BP293,))</f>
        <v>0</v>
      </c>
      <c r="BS293" s="194" t="str">
        <f>VLOOKUP(BU283,DeptRanges,4,FALSE)&amp;VLOOKUP(BT293,CatRanges,2,FALSE)</f>
        <v>_Dept9NonBillHours</v>
      </c>
      <c r="BT293" s="128" t="s">
        <v>321</v>
      </c>
      <c r="BU293" s="125">
        <f ca="1">SUM(INDIRECT(BS293,))</f>
        <v>0</v>
      </c>
      <c r="BV293" s="194" t="str">
        <f>VLOOKUP(BX283,DeptRanges,4,FALSE)&amp;VLOOKUP(BW293,CatRanges,2,FALSE)</f>
        <v>_Dept10NonBillHours</v>
      </c>
      <c r="BW293" s="128" t="s">
        <v>321</v>
      </c>
      <c r="BX293" s="125">
        <f ca="1">SUM(INDIRECT(BV293,))</f>
        <v>0</v>
      </c>
    </row>
    <row r="294" spans="12:193" ht="13.8" hidden="1" thickBot="1" x14ac:dyDescent="0.3">
      <c r="AR294" s="404">
        <v>13</v>
      </c>
      <c r="AS294" s="126" t="s">
        <v>356</v>
      </c>
      <c r="AT294" s="127">
        <f ca="1">AT293+AT292</f>
        <v>0</v>
      </c>
      <c r="AU294" s="193"/>
      <c r="AV294" s="126" t="s">
        <v>356</v>
      </c>
      <c r="AW294" s="127">
        <f ca="1">AW293+AW292</f>
        <v>0</v>
      </c>
      <c r="AX294" s="193"/>
      <c r="AY294" s="126" t="s">
        <v>356</v>
      </c>
      <c r="AZ294" s="127">
        <f ca="1">AZ293+AZ292</f>
        <v>0</v>
      </c>
      <c r="BA294" s="193"/>
      <c r="BB294" s="126" t="s">
        <v>356</v>
      </c>
      <c r="BC294" s="127">
        <f ca="1">BC293+BC292</f>
        <v>0</v>
      </c>
      <c r="BD294" s="193"/>
      <c r="BE294" s="126" t="s">
        <v>356</v>
      </c>
      <c r="BF294" s="127">
        <f ca="1">BF293+BF292</f>
        <v>0</v>
      </c>
      <c r="BG294" s="193"/>
      <c r="BH294" s="126" t="s">
        <v>356</v>
      </c>
      <c r="BI294" s="127">
        <f ca="1">BI293+BI292</f>
        <v>0</v>
      </c>
      <c r="BJ294" s="193"/>
      <c r="BK294" s="126" t="s">
        <v>356</v>
      </c>
      <c r="BL294" s="127">
        <f ca="1">BL293+BL292</f>
        <v>0</v>
      </c>
      <c r="BM294" s="193"/>
      <c r="BN294" s="126" t="s">
        <v>356</v>
      </c>
      <c r="BO294" s="127">
        <f ca="1">BO293+BO292</f>
        <v>0</v>
      </c>
      <c r="BP294" s="193"/>
      <c r="BQ294" s="126" t="s">
        <v>356</v>
      </c>
      <c r="BR294" s="127">
        <f ca="1">BR293+BR292</f>
        <v>0</v>
      </c>
      <c r="BS294" s="193"/>
      <c r="BT294" s="126" t="s">
        <v>356</v>
      </c>
      <c r="BU294" s="127">
        <f ca="1">BU293+BU292</f>
        <v>0</v>
      </c>
      <c r="BV294" s="193"/>
      <c r="BW294" s="126" t="s">
        <v>356</v>
      </c>
      <c r="BX294" s="127">
        <f ca="1">BX293+BX292</f>
        <v>0</v>
      </c>
    </row>
    <row r="295" spans="12:193" ht="13.8" hidden="1" thickTop="1" x14ac:dyDescent="0.25">
      <c r="AR295" s="404">
        <v>14</v>
      </c>
      <c r="AS295" s="128" t="s">
        <v>359</v>
      </c>
      <c r="AT295" s="164" t="str">
        <f ca="1">IF(AT294&gt;0,AT292/AT294,"N/A")</f>
        <v>N/A</v>
      </c>
      <c r="AU295" s="193"/>
      <c r="AV295" s="128" t="s">
        <v>359</v>
      </c>
      <c r="AW295" s="164" t="str">
        <f ca="1">IF(AW294&gt;0,AW292/AW294,"N/A")</f>
        <v>N/A</v>
      </c>
      <c r="AX295" s="193"/>
      <c r="AY295" s="128" t="s">
        <v>359</v>
      </c>
      <c r="AZ295" s="164" t="str">
        <f ca="1">IF(AZ294&gt;0,AZ292/AZ294,"N/A")</f>
        <v>N/A</v>
      </c>
      <c r="BA295" s="193"/>
      <c r="BB295" s="128" t="s">
        <v>359</v>
      </c>
      <c r="BC295" s="164" t="str">
        <f ca="1">IF(BC294&gt;0,BC292/BC294,"N/A")</f>
        <v>N/A</v>
      </c>
      <c r="BD295" s="193"/>
      <c r="BE295" s="128" t="s">
        <v>359</v>
      </c>
      <c r="BF295" s="164" t="str">
        <f ca="1">IF(BF294&gt;0,BF292/BF294,"N/A")</f>
        <v>N/A</v>
      </c>
      <c r="BG295" s="193"/>
      <c r="BH295" s="128" t="s">
        <v>359</v>
      </c>
      <c r="BI295" s="164" t="str">
        <f ca="1">IF(BI294&gt;0,BI292/BI294,"N/A")</f>
        <v>N/A</v>
      </c>
      <c r="BJ295" s="193"/>
      <c r="BK295" s="128" t="s">
        <v>359</v>
      </c>
      <c r="BL295" s="164" t="str">
        <f ca="1">IF(BL294&gt;0,BL292/BL294,"N/A")</f>
        <v>N/A</v>
      </c>
      <c r="BM295" s="193"/>
      <c r="BN295" s="128" t="s">
        <v>359</v>
      </c>
      <c r="BO295" s="164" t="str">
        <f ca="1">IF(BO294&gt;0,BO292/BO294,"N/A")</f>
        <v>N/A</v>
      </c>
      <c r="BP295" s="193"/>
      <c r="BQ295" s="128" t="s">
        <v>359</v>
      </c>
      <c r="BR295" s="164" t="str">
        <f ca="1">IF(BR294&gt;0,BR292/BR294,"N/A")</f>
        <v>N/A</v>
      </c>
      <c r="BS295" s="193"/>
      <c r="BT295" s="128" t="s">
        <v>359</v>
      </c>
      <c r="BU295" s="164" t="str">
        <f ca="1">IF(BU294&gt;0,BU292/BU294,"N/A")</f>
        <v>N/A</v>
      </c>
      <c r="BV295" s="193"/>
      <c r="BW295" s="128" t="s">
        <v>359</v>
      </c>
      <c r="BX295" s="164" t="str">
        <f ca="1">IF(BX294&gt;0,BX292/BX294,"N/A")</f>
        <v>N/A</v>
      </c>
    </row>
    <row r="296" spans="12:193" hidden="1" x14ac:dyDescent="0.25">
      <c r="AR296" s="404">
        <v>15</v>
      </c>
      <c r="AS296" s="128" t="s">
        <v>268</v>
      </c>
      <c r="AT296" s="137" t="str">
        <f ca="1">IF(AT294&gt;0,AT288/AT294,"N/A")</f>
        <v>N/A</v>
      </c>
      <c r="AU296" s="194"/>
      <c r="AV296" s="128" t="s">
        <v>268</v>
      </c>
      <c r="AW296" s="137" t="str">
        <f ca="1">IF(AW294&gt;0,AW288/AW294,"N/A")</f>
        <v>N/A</v>
      </c>
      <c r="AX296" s="194"/>
      <c r="AY296" s="128" t="s">
        <v>268</v>
      </c>
      <c r="AZ296" s="137" t="str">
        <f ca="1">IF(AZ294&gt;0,AZ288/AZ294,"N/A")</f>
        <v>N/A</v>
      </c>
      <c r="BA296" s="194"/>
      <c r="BB296" s="128" t="s">
        <v>268</v>
      </c>
      <c r="BC296" s="137" t="str">
        <f ca="1">IF(BC294&gt;0,BC288/BC294,"N/A")</f>
        <v>N/A</v>
      </c>
      <c r="BD296" s="194"/>
      <c r="BE296" s="128" t="s">
        <v>268</v>
      </c>
      <c r="BF296" s="137" t="str">
        <f ca="1">IF(BF294&gt;0,BF288/BF294,"N/A")</f>
        <v>N/A</v>
      </c>
      <c r="BG296" s="194"/>
      <c r="BH296" s="128" t="s">
        <v>268</v>
      </c>
      <c r="BI296" s="137" t="str">
        <f ca="1">IF(BI294&gt;0,BI288/BI294,"N/A")</f>
        <v>N/A</v>
      </c>
      <c r="BJ296" s="194"/>
      <c r="BK296" s="128" t="s">
        <v>268</v>
      </c>
      <c r="BL296" s="137" t="str">
        <f ca="1">IF(BL294&gt;0,BL288/BL294,"N/A")</f>
        <v>N/A</v>
      </c>
      <c r="BM296" s="194"/>
      <c r="BN296" s="128" t="s">
        <v>268</v>
      </c>
      <c r="BO296" s="137" t="str">
        <f ca="1">IF(BO294&gt;0,BO288/BO294,"N/A")</f>
        <v>N/A</v>
      </c>
      <c r="BP296" s="194"/>
      <c r="BQ296" s="128" t="s">
        <v>268</v>
      </c>
      <c r="BR296" s="137" t="str">
        <f ca="1">IF(BR294&gt;0,BR288/BR294,"N/A")</f>
        <v>N/A</v>
      </c>
      <c r="BS296" s="194"/>
      <c r="BT296" s="128" t="s">
        <v>268</v>
      </c>
      <c r="BU296" s="137" t="str">
        <f ca="1">IF(BU294&gt;0,BU288/BU294,"N/A")</f>
        <v>N/A</v>
      </c>
      <c r="BV296" s="194"/>
      <c r="BW296" s="128" t="s">
        <v>268</v>
      </c>
      <c r="BX296" s="137" t="str">
        <f ca="1">IF(BX294&gt;0,BX288/BX294,"N/A")</f>
        <v>N/A</v>
      </c>
    </row>
    <row r="297" spans="12:193" ht="13.8" hidden="1" thickBot="1" x14ac:dyDescent="0.3">
      <c r="AS297" s="165" t="s">
        <v>325</v>
      </c>
      <c r="AT297" s="166" t="str">
        <f ca="1">IF(AT292&gt;0,AT288/AT292,"N/A")</f>
        <v>N/A</v>
      </c>
      <c r="AU297" s="193"/>
      <c r="AV297" s="165" t="s">
        <v>325</v>
      </c>
      <c r="AW297" s="166" t="str">
        <f ca="1">IF(AW292&gt;0,AW288/AW292,"N/A")</f>
        <v>N/A</v>
      </c>
      <c r="AX297" s="193"/>
      <c r="AY297" s="165" t="s">
        <v>325</v>
      </c>
      <c r="AZ297" s="166" t="str">
        <f ca="1">IF(AZ292&gt;0,AZ288/AZ292,"N/A")</f>
        <v>N/A</v>
      </c>
      <c r="BA297" s="193"/>
      <c r="BB297" s="165" t="s">
        <v>325</v>
      </c>
      <c r="BC297" s="166" t="str">
        <f ca="1">IF(BC292&gt;0,BC288/BC292,"N/A")</f>
        <v>N/A</v>
      </c>
      <c r="BD297" s="193"/>
      <c r="BE297" s="165" t="s">
        <v>325</v>
      </c>
      <c r="BF297" s="166" t="str">
        <f ca="1">IF(BF292&gt;0,BF288/BF292,"N/A")</f>
        <v>N/A</v>
      </c>
      <c r="BG297" s="193"/>
      <c r="BH297" s="165" t="s">
        <v>325</v>
      </c>
      <c r="BI297" s="166" t="str">
        <f ca="1">IF(BI292&gt;0,BI288/BI292,"N/A")</f>
        <v>N/A</v>
      </c>
      <c r="BJ297" s="193"/>
      <c r="BK297" s="165" t="s">
        <v>325</v>
      </c>
      <c r="BL297" s="166" t="str">
        <f ca="1">IF(BL292&gt;0,BL288/BL292,"N/A")</f>
        <v>N/A</v>
      </c>
      <c r="BM297" s="193"/>
      <c r="BN297" s="165" t="s">
        <v>325</v>
      </c>
      <c r="BO297" s="166" t="str">
        <f ca="1">IF(BO292&gt;0,BO288/BO292,"N/A")</f>
        <v>N/A</v>
      </c>
      <c r="BP297" s="193"/>
      <c r="BQ297" s="165" t="s">
        <v>325</v>
      </c>
      <c r="BR297" s="166" t="str">
        <f ca="1">IF(BR292&gt;0,BR288/BR292,"N/A")</f>
        <v>N/A</v>
      </c>
      <c r="BS297" s="193"/>
      <c r="BT297" s="165" t="s">
        <v>325</v>
      </c>
      <c r="BU297" s="166" t="str">
        <f ca="1">IF(BU292&gt;0,BU288/BU292,"N/A")</f>
        <v>N/A</v>
      </c>
      <c r="BV297" s="193"/>
      <c r="BW297" s="165" t="s">
        <v>325</v>
      </c>
      <c r="BX297" s="166" t="str">
        <f ca="1">IF(BX292&gt;0,BX288/BX292,"N/A")</f>
        <v>N/A</v>
      </c>
    </row>
    <row r="298" spans="12:193" hidden="1" x14ac:dyDescent="0.25">
      <c r="AT298" s="261"/>
      <c r="AU298" s="193"/>
      <c r="AV298" s="119"/>
      <c r="AW298" s="261"/>
      <c r="AX298" s="193"/>
      <c r="AY298" s="119"/>
      <c r="AZ298" s="261"/>
      <c r="BA298" s="193"/>
      <c r="BB298" s="119"/>
      <c r="BC298" s="261"/>
      <c r="BD298" s="193"/>
      <c r="BE298" s="119"/>
      <c r="BF298" s="261"/>
      <c r="BG298" s="193"/>
      <c r="BH298" s="119"/>
      <c r="BI298" s="261"/>
      <c r="BJ298" s="193"/>
      <c r="BK298" s="119"/>
      <c r="BL298" s="261"/>
      <c r="BM298" s="193"/>
      <c r="BN298" s="119"/>
      <c r="BO298" s="261"/>
      <c r="BP298" s="193"/>
      <c r="BQ298" s="119"/>
      <c r="BR298" s="261"/>
      <c r="BS298" s="193"/>
      <c r="BT298" s="119"/>
      <c r="BU298" s="261"/>
      <c r="BV298" s="193"/>
      <c r="BW298" s="119"/>
      <c r="BX298" s="261"/>
    </row>
    <row r="299" spans="12:193" hidden="1" x14ac:dyDescent="0.25">
      <c r="AT299" s="261"/>
      <c r="AU299" s="193"/>
      <c r="AV299" s="119"/>
      <c r="AW299" s="261"/>
      <c r="AX299" s="193"/>
      <c r="AY299" s="119"/>
      <c r="AZ299" s="261"/>
      <c r="BA299" s="193"/>
      <c r="BB299" s="119"/>
      <c r="BC299" s="261"/>
      <c r="BD299" s="193"/>
      <c r="BE299" s="119"/>
      <c r="BF299" s="261"/>
      <c r="BG299" s="193"/>
      <c r="BH299" s="119"/>
      <c r="BI299" s="261"/>
      <c r="BJ299" s="193"/>
      <c r="BK299" s="119"/>
      <c r="BL299" s="261"/>
      <c r="BM299" s="193"/>
      <c r="BN299" s="119"/>
      <c r="BO299" s="261"/>
      <c r="BP299" s="193"/>
      <c r="BQ299" s="119"/>
      <c r="BR299" s="261"/>
      <c r="BS299" s="193"/>
      <c r="BT299" s="119"/>
      <c r="BU299" s="261"/>
      <c r="BV299" s="193"/>
      <c r="BW299" s="119"/>
      <c r="BX299" s="261"/>
    </row>
    <row r="300" spans="12:193" ht="13.8" hidden="1" thickBot="1" x14ac:dyDescent="0.3">
      <c r="L300" s="119"/>
      <c r="M300" s="119"/>
      <c r="N300" s="119"/>
      <c r="O300" s="119"/>
      <c r="P300" s="119"/>
      <c r="Q300" s="119"/>
      <c r="R300" s="119"/>
      <c r="S300" s="119"/>
      <c r="T300" s="119"/>
      <c r="U300" s="119"/>
      <c r="V300" s="119"/>
      <c r="W300" s="119"/>
      <c r="X300" s="119"/>
      <c r="Y300" s="119"/>
      <c r="Z300" s="119"/>
      <c r="AT300" s="122"/>
    </row>
    <row r="301" spans="12:193" ht="17.399999999999999" hidden="1" x14ac:dyDescent="0.3">
      <c r="L301" s="290"/>
      <c r="M301" s="290"/>
      <c r="N301" s="290"/>
      <c r="O301" s="290"/>
      <c r="P301" s="290"/>
      <c r="Q301" s="290"/>
      <c r="R301" s="290"/>
      <c r="S301" s="290"/>
      <c r="T301" s="290"/>
      <c r="U301" s="290"/>
      <c r="V301" s="290"/>
      <c r="W301" s="290"/>
      <c r="X301" s="290"/>
      <c r="Y301" s="290"/>
      <c r="Z301" s="290"/>
      <c r="AP301" s="404">
        <v>1</v>
      </c>
      <c r="AS301" s="1161" t="s">
        <v>314</v>
      </c>
      <c r="AT301" s="1162"/>
      <c r="AU301" s="193"/>
      <c r="AV301" s="1161" t="s">
        <v>314</v>
      </c>
      <c r="AW301" s="1162"/>
      <c r="AX301" s="193"/>
      <c r="AY301" s="1161" t="s">
        <v>314</v>
      </c>
      <c r="AZ301" s="1162"/>
      <c r="BA301" s="193"/>
      <c r="BB301" s="1161" t="s">
        <v>314</v>
      </c>
      <c r="BC301" s="1162"/>
      <c r="BD301" s="193"/>
      <c r="BE301" s="1161" t="s">
        <v>314</v>
      </c>
      <c r="BF301" s="1162"/>
      <c r="BG301" s="193"/>
      <c r="BH301" s="1161" t="s">
        <v>314</v>
      </c>
      <c r="BI301" s="1162"/>
      <c r="BJ301" s="193"/>
      <c r="BK301" s="1161" t="s">
        <v>314</v>
      </c>
      <c r="BL301" s="1162"/>
      <c r="BM301" s="193"/>
      <c r="BN301" s="1161" t="s">
        <v>314</v>
      </c>
      <c r="BO301" s="1162"/>
      <c r="BP301" s="193"/>
      <c r="BQ301" s="1161" t="s">
        <v>314</v>
      </c>
      <c r="BR301" s="1162"/>
      <c r="BS301" s="193"/>
      <c r="BT301" s="1161" t="s">
        <v>314</v>
      </c>
      <c r="BU301" s="1162"/>
      <c r="BV301" s="193"/>
      <c r="BW301" s="1161" t="s">
        <v>314</v>
      </c>
      <c r="BX301" s="1162"/>
      <c r="BY301" s="193"/>
      <c r="BZ301" s="1161" t="s">
        <v>314</v>
      </c>
      <c r="CA301" s="1162"/>
      <c r="CB301" s="193"/>
      <c r="CC301" s="1161" t="s">
        <v>314</v>
      </c>
      <c r="CD301" s="1162"/>
      <c r="CE301" s="193"/>
      <c r="CF301" s="1161" t="s">
        <v>314</v>
      </c>
      <c r="CG301" s="1162"/>
      <c r="CH301" s="193"/>
      <c r="CI301" s="1161" t="s">
        <v>314</v>
      </c>
      <c r="CJ301" s="1162"/>
      <c r="CK301" s="193"/>
      <c r="CL301" s="1161" t="s">
        <v>314</v>
      </c>
      <c r="CM301" s="1162"/>
      <c r="CN301" s="193"/>
      <c r="CO301" s="1161" t="s">
        <v>314</v>
      </c>
      <c r="CP301" s="1162"/>
      <c r="CQ301" s="193"/>
      <c r="CR301" s="1161" t="s">
        <v>314</v>
      </c>
      <c r="CS301" s="1162"/>
      <c r="CT301" s="193"/>
      <c r="CU301" s="1161" t="s">
        <v>314</v>
      </c>
      <c r="CV301" s="1162"/>
      <c r="CW301" s="193"/>
      <c r="CX301" s="1161" t="s">
        <v>314</v>
      </c>
      <c r="CY301" s="1162"/>
      <c r="CZ301" s="193"/>
      <c r="DA301" s="1161" t="s">
        <v>314</v>
      </c>
      <c r="DB301" s="1162"/>
      <c r="DC301" s="193"/>
      <c r="DD301" s="1161" t="s">
        <v>314</v>
      </c>
      <c r="DE301" s="1162"/>
      <c r="DF301" s="193"/>
      <c r="DG301" s="1161" t="s">
        <v>314</v>
      </c>
      <c r="DH301" s="1162"/>
      <c r="DI301" s="193"/>
      <c r="DJ301" s="1161" t="s">
        <v>314</v>
      </c>
      <c r="DK301" s="1162"/>
      <c r="DL301" s="193"/>
      <c r="DM301" s="1161" t="s">
        <v>314</v>
      </c>
      <c r="DN301" s="1162"/>
      <c r="DO301" s="193"/>
      <c r="DP301" s="1161" t="s">
        <v>314</v>
      </c>
      <c r="DQ301" s="1162"/>
      <c r="DR301" s="193"/>
      <c r="DS301" s="1161" t="s">
        <v>314</v>
      </c>
      <c r="DT301" s="1162"/>
      <c r="DU301" s="193"/>
      <c r="DV301" s="1161" t="s">
        <v>314</v>
      </c>
      <c r="DW301" s="1162"/>
      <c r="DX301" s="193"/>
      <c r="DY301" s="1161" t="s">
        <v>314</v>
      </c>
      <c r="DZ301" s="1162"/>
      <c r="EA301" s="193"/>
      <c r="EB301" s="1161" t="s">
        <v>314</v>
      </c>
      <c r="EC301" s="1162"/>
      <c r="ED301" s="193"/>
      <c r="EE301" s="1161" t="s">
        <v>314</v>
      </c>
      <c r="EF301" s="1162"/>
      <c r="EG301" s="193"/>
      <c r="EH301" s="1161" t="s">
        <v>314</v>
      </c>
      <c r="EI301" s="1162"/>
      <c r="EJ301" s="193"/>
      <c r="EK301" s="1161" t="s">
        <v>314</v>
      </c>
      <c r="EL301" s="1162"/>
      <c r="EM301" s="193"/>
      <c r="EN301" s="1161" t="s">
        <v>314</v>
      </c>
      <c r="EO301" s="1162"/>
      <c r="EP301" s="193"/>
      <c r="EQ301" s="1161" t="s">
        <v>314</v>
      </c>
      <c r="ER301" s="1162"/>
      <c r="ES301" s="193"/>
      <c r="ET301" s="1161" t="s">
        <v>314</v>
      </c>
      <c r="EU301" s="1162"/>
      <c r="EV301" s="193"/>
      <c r="EW301" s="1161" t="s">
        <v>314</v>
      </c>
      <c r="EX301" s="1162"/>
      <c r="EY301" s="193"/>
      <c r="EZ301" s="1161" t="s">
        <v>314</v>
      </c>
      <c r="FA301" s="1162"/>
      <c r="FB301" s="193"/>
      <c r="FC301" s="1161" t="s">
        <v>314</v>
      </c>
      <c r="FD301" s="1162"/>
      <c r="FE301" s="193"/>
      <c r="FF301" s="1161" t="s">
        <v>314</v>
      </c>
      <c r="FG301" s="1162"/>
      <c r="FH301" s="193"/>
      <c r="FI301" s="1161" t="s">
        <v>314</v>
      </c>
      <c r="FJ301" s="1162"/>
      <c r="FK301" s="193"/>
      <c r="FL301" s="1161" t="s">
        <v>314</v>
      </c>
      <c r="FM301" s="1162"/>
      <c r="FN301" s="193"/>
      <c r="FO301" s="1161" t="s">
        <v>314</v>
      </c>
      <c r="FP301" s="1162"/>
      <c r="FQ301" s="193"/>
      <c r="FR301" s="1161" t="s">
        <v>314</v>
      </c>
      <c r="FS301" s="1162"/>
      <c r="FT301" s="193"/>
      <c r="FU301" s="1161" t="s">
        <v>314</v>
      </c>
      <c r="FV301" s="1162"/>
      <c r="FW301" s="193"/>
      <c r="FX301" s="1161" t="s">
        <v>314</v>
      </c>
      <c r="FY301" s="1162"/>
      <c r="FZ301" s="193"/>
      <c r="GA301" s="1161" t="s">
        <v>314</v>
      </c>
      <c r="GB301" s="1162"/>
      <c r="GC301" s="193"/>
      <c r="GD301" s="1161" t="s">
        <v>314</v>
      </c>
      <c r="GE301" s="1162"/>
      <c r="GF301" s="193"/>
      <c r="GG301" s="1161" t="s">
        <v>314</v>
      </c>
      <c r="GH301" s="1162"/>
      <c r="GI301" s="193"/>
      <c r="GJ301" s="1161" t="s">
        <v>314</v>
      </c>
      <c r="GK301" s="1162"/>
    </row>
    <row r="302" spans="12:193" ht="36.75" hidden="1" customHeight="1" x14ac:dyDescent="0.25">
      <c r="AP302" s="404">
        <v>2</v>
      </c>
      <c r="AS302" s="291" t="s">
        <v>328</v>
      </c>
      <c r="AT302" s="292" t="str">
        <f>'Step 1-Employee Info'!I22</f>
        <v>Employee1</v>
      </c>
      <c r="AU302" s="193"/>
      <c r="AV302" s="291" t="s">
        <v>328</v>
      </c>
      <c r="AW302" s="292" t="str">
        <f>'Step 1-Employee Info'!J22</f>
        <v>Employee2</v>
      </c>
      <c r="AX302" s="193"/>
      <c r="AY302" s="291" t="s">
        <v>328</v>
      </c>
      <c r="AZ302" s="292" t="str">
        <f>'Step 1-Employee Info'!K22</f>
        <v>Employee3</v>
      </c>
      <c r="BA302" s="193"/>
      <c r="BB302" s="291" t="s">
        <v>328</v>
      </c>
      <c r="BC302" s="292" t="str">
        <f>'Step 1-Employee Info'!L22</f>
        <v>Employee4</v>
      </c>
      <c r="BD302" s="193"/>
      <c r="BE302" s="291" t="s">
        <v>328</v>
      </c>
      <c r="BF302" s="292" t="str">
        <f>'Step 1-Employee Info'!M22</f>
        <v>Employee5</v>
      </c>
      <c r="BG302" s="193"/>
      <c r="BH302" s="291" t="s">
        <v>328</v>
      </c>
      <c r="BI302" s="292" t="str">
        <f>'Step 1-Employee Info'!N22</f>
        <v>Employee6</v>
      </c>
      <c r="BJ302" s="193"/>
      <c r="BK302" s="291" t="s">
        <v>328</v>
      </c>
      <c r="BL302" s="292" t="str">
        <f>'Step 1-Employee Info'!O22</f>
        <v>Employee7</v>
      </c>
      <c r="BM302" s="193"/>
      <c r="BN302" s="291" t="s">
        <v>328</v>
      </c>
      <c r="BO302" s="292" t="str">
        <f>'Step 1-Employee Info'!P22</f>
        <v>Employee8</v>
      </c>
      <c r="BP302" s="193"/>
      <c r="BQ302" s="291" t="s">
        <v>328</v>
      </c>
      <c r="BR302" s="292" t="str">
        <f>'Step 1-Employee Info'!Q22</f>
        <v>Employee9</v>
      </c>
      <c r="BS302" s="193"/>
      <c r="BT302" s="291" t="s">
        <v>328</v>
      </c>
      <c r="BU302" s="292" t="str">
        <f>'Step 1-Employee Info'!R22</f>
        <v>Employee10</v>
      </c>
      <c r="BV302" s="193"/>
      <c r="BW302" s="291" t="s">
        <v>328</v>
      </c>
      <c r="BX302" s="292" t="str">
        <f>'Step 1-Employee Info'!S22</f>
        <v>Employee11</v>
      </c>
      <c r="BY302" s="193"/>
      <c r="BZ302" s="291" t="s">
        <v>328</v>
      </c>
      <c r="CA302" s="292" t="str">
        <f>'Step 1-Employee Info'!T22</f>
        <v>Employee 12</v>
      </c>
      <c r="CB302" s="193"/>
      <c r="CC302" s="291" t="s">
        <v>328</v>
      </c>
      <c r="CD302" s="292" t="str">
        <f>'Step 1-Employee Info'!U22</f>
        <v>Employee 13</v>
      </c>
      <c r="CE302" s="193"/>
      <c r="CF302" s="291" t="s">
        <v>328</v>
      </c>
      <c r="CG302" s="292" t="str">
        <f>'Step 1-Employee Info'!V22</f>
        <v>Employee 14</v>
      </c>
      <c r="CH302" s="193"/>
      <c r="CI302" s="291" t="s">
        <v>328</v>
      </c>
      <c r="CJ302" s="292" t="str">
        <f>'Step 1-Employee Info'!W22</f>
        <v>Employee 15</v>
      </c>
      <c r="CK302" s="193"/>
      <c r="CL302" s="291" t="s">
        <v>328</v>
      </c>
      <c r="CM302" s="292" t="str">
        <f>'Step 1-Employee Info'!X22</f>
        <v>Employee 16</v>
      </c>
      <c r="CN302" s="193"/>
      <c r="CO302" s="291" t="s">
        <v>328</v>
      </c>
      <c r="CP302" s="292" t="str">
        <f>'Step 1-Employee Info'!Y22</f>
        <v>Employee 17</v>
      </c>
      <c r="CQ302" s="193"/>
      <c r="CR302" s="291" t="s">
        <v>328</v>
      </c>
      <c r="CS302" s="292" t="str">
        <f>'Step 1-Employee Info'!Z22</f>
        <v>Employee 18</v>
      </c>
      <c r="CT302" s="193"/>
      <c r="CU302" s="291" t="s">
        <v>328</v>
      </c>
      <c r="CV302" s="292" t="str">
        <f>'Step 1-Employee Info'!AA22</f>
        <v>Employee 19</v>
      </c>
      <c r="CW302" s="193"/>
      <c r="CX302" s="291" t="s">
        <v>328</v>
      </c>
      <c r="CY302" s="292" t="str">
        <f>'Step 1-Employee Info'!AB22</f>
        <v>Employee 20</v>
      </c>
      <c r="CZ302" s="193"/>
      <c r="DA302" s="291" t="s">
        <v>328</v>
      </c>
      <c r="DB302" s="292" t="str">
        <f>'Step 1-Employee Info'!AC22</f>
        <v>Employee 21</v>
      </c>
      <c r="DC302" s="193"/>
      <c r="DD302" s="291" t="s">
        <v>328</v>
      </c>
      <c r="DE302" s="292" t="str">
        <f>'Step 1-Employee Info'!AD22</f>
        <v>Employee 22</v>
      </c>
      <c r="DF302" s="193"/>
      <c r="DG302" s="291" t="s">
        <v>328</v>
      </c>
      <c r="DH302" s="292" t="str">
        <f>'Step 1-Employee Info'!AE22</f>
        <v>Employee 23</v>
      </c>
      <c r="DI302" s="193"/>
      <c r="DJ302" s="291" t="s">
        <v>328</v>
      </c>
      <c r="DK302" s="292" t="str">
        <f>'Step 1-Employee Info'!AF22</f>
        <v>Employee 24</v>
      </c>
      <c r="DL302" s="193"/>
      <c r="DM302" s="291" t="s">
        <v>328</v>
      </c>
      <c r="DN302" s="292" t="str">
        <f>'Step 1-Employee Info'!AG22</f>
        <v>Employee 25</v>
      </c>
      <c r="DO302" s="193"/>
      <c r="DP302" s="291" t="s">
        <v>328</v>
      </c>
      <c r="DQ302" s="292" t="str">
        <f>'Step 1-Employee Info'!AH22</f>
        <v>Employee 26</v>
      </c>
      <c r="DR302" s="193"/>
      <c r="DS302" s="291" t="s">
        <v>328</v>
      </c>
      <c r="DT302" s="292" t="str">
        <f>'Step 1-Employee Info'!AI22</f>
        <v>Employee 27</v>
      </c>
      <c r="DU302" s="193"/>
      <c r="DV302" s="291" t="s">
        <v>328</v>
      </c>
      <c r="DW302" s="292" t="str">
        <f>'Step 1-Employee Info'!AJ22</f>
        <v>Employee 28</v>
      </c>
      <c r="DX302" s="193"/>
      <c r="DY302" s="291" t="s">
        <v>328</v>
      </c>
      <c r="DZ302" s="292" t="str">
        <f>'Step 1-Employee Info'!AK22</f>
        <v>Employee 29</v>
      </c>
      <c r="EA302" s="193"/>
      <c r="EB302" s="291" t="s">
        <v>328</v>
      </c>
      <c r="EC302" s="292" t="str">
        <f>'Step 1-Employee Info'!AL22</f>
        <v>Employee 30</v>
      </c>
      <c r="ED302" s="193"/>
      <c r="EE302" s="291" t="s">
        <v>328</v>
      </c>
      <c r="EF302" s="292" t="str">
        <f>'Step 1-Employee Info'!AM22</f>
        <v>Employee 31</v>
      </c>
      <c r="EG302" s="193"/>
      <c r="EH302" s="291" t="s">
        <v>328</v>
      </c>
      <c r="EI302" s="292" t="str">
        <f>'Step 1-Employee Info'!AN22</f>
        <v>Employee 32</v>
      </c>
      <c r="EJ302" s="193"/>
      <c r="EK302" s="291" t="s">
        <v>328</v>
      </c>
      <c r="EL302" s="292" t="str">
        <f>'Step 1-Employee Info'!AO22</f>
        <v>Employee 33</v>
      </c>
      <c r="EM302" s="193"/>
      <c r="EN302" s="291" t="s">
        <v>328</v>
      </c>
      <c r="EO302" s="292" t="str">
        <f>'Step 1-Employee Info'!AP22</f>
        <v>Employee 34</v>
      </c>
      <c r="EP302" s="193"/>
      <c r="EQ302" s="291" t="s">
        <v>328</v>
      </c>
      <c r="ER302" s="292" t="str">
        <f>'Step 1-Employee Info'!AQ22</f>
        <v>Employee 35</v>
      </c>
      <c r="ES302" s="193"/>
      <c r="ET302" s="291" t="s">
        <v>328</v>
      </c>
      <c r="EU302" s="292" t="str">
        <f>'Step 1-Employee Info'!AR22</f>
        <v>Employee 36</v>
      </c>
      <c r="EV302" s="193"/>
      <c r="EW302" s="291" t="s">
        <v>328</v>
      </c>
      <c r="EX302" s="292" t="str">
        <f>'Step 1-Employee Info'!AS22</f>
        <v>Employee 37</v>
      </c>
      <c r="EY302" s="193"/>
      <c r="EZ302" s="291" t="s">
        <v>328</v>
      </c>
      <c r="FA302" s="292" t="str">
        <f>'Step 1-Employee Info'!AT22</f>
        <v>Employee 38</v>
      </c>
      <c r="FB302" s="193"/>
      <c r="FC302" s="291" t="s">
        <v>328</v>
      </c>
      <c r="FD302" s="292" t="str">
        <f>'Step 1-Employee Info'!AU22</f>
        <v>Employee 39</v>
      </c>
      <c r="FE302" s="193"/>
      <c r="FF302" s="291" t="s">
        <v>328</v>
      </c>
      <c r="FG302" s="292" t="str">
        <f>'Step 1-Employee Info'!AV22</f>
        <v>Employee 40</v>
      </c>
      <c r="FH302" s="193"/>
      <c r="FI302" s="291" t="s">
        <v>328</v>
      </c>
      <c r="FJ302" s="292" t="str">
        <f>'Step 1-Employee Info'!AW22</f>
        <v>Employee 41</v>
      </c>
      <c r="FK302" s="193"/>
      <c r="FL302" s="291" t="s">
        <v>328</v>
      </c>
      <c r="FM302" s="292" t="str">
        <f>'Step 1-Employee Info'!AX22</f>
        <v>Employee 42</v>
      </c>
      <c r="FN302" s="193"/>
      <c r="FO302" s="291" t="s">
        <v>328</v>
      </c>
      <c r="FP302" s="292" t="str">
        <f>'Step 1-Employee Info'!AY22</f>
        <v>Employee 43</v>
      </c>
      <c r="FQ302" s="193"/>
      <c r="FR302" s="291" t="s">
        <v>328</v>
      </c>
      <c r="FS302" s="292" t="str">
        <f>'Step 1-Employee Info'!AZ22</f>
        <v>Employee 44</v>
      </c>
      <c r="FT302" s="193"/>
      <c r="FU302" s="291" t="s">
        <v>328</v>
      </c>
      <c r="FV302" s="292" t="str">
        <f>'Step 1-Employee Info'!BA22</f>
        <v>Employee 45</v>
      </c>
      <c r="FW302" s="193"/>
      <c r="FX302" s="291" t="s">
        <v>328</v>
      </c>
      <c r="FY302" s="292" t="str">
        <f>'Step 1-Employee Info'!BB22</f>
        <v>Employee 46</v>
      </c>
      <c r="FZ302" s="193"/>
      <c r="GA302" s="291" t="s">
        <v>328</v>
      </c>
      <c r="GB302" s="292" t="str">
        <f>'Step 1-Employee Info'!BC22</f>
        <v>Employee 47</v>
      </c>
      <c r="GC302" s="193"/>
      <c r="GD302" s="291" t="s">
        <v>328</v>
      </c>
      <c r="GE302" s="292" t="str">
        <f>'Step 1-Employee Info'!BD22</f>
        <v>Employee 48</v>
      </c>
      <c r="GF302" s="193"/>
      <c r="GG302" s="291" t="s">
        <v>328</v>
      </c>
      <c r="GH302" s="292" t="str">
        <f>'Step 1-Employee Info'!BE22</f>
        <v>Employee 49</v>
      </c>
      <c r="GI302" s="193"/>
      <c r="GJ302" s="291" t="s">
        <v>328</v>
      </c>
      <c r="GK302" s="292" t="str">
        <f>'Step 1-Employee Info'!BF22</f>
        <v>Employee 50</v>
      </c>
    </row>
    <row r="303" spans="12:193" hidden="1" x14ac:dyDescent="0.25">
      <c r="AP303" s="404">
        <v>3</v>
      </c>
      <c r="AR303" s="418" t="str">
        <f ca="1">HLOOKUP('Step 1-Employee Info'!J9,_DeptCompare,$AR$294,FALSE)</f>
        <v>N/A</v>
      </c>
      <c r="AS303" s="1165" t="s">
        <v>261</v>
      </c>
      <c r="AT303" s="1166"/>
      <c r="AU303" s="193"/>
      <c r="AV303" s="1165" t="s">
        <v>261</v>
      </c>
      <c r="AW303" s="1166"/>
      <c r="AX303" s="193"/>
      <c r="AY303" s="1165" t="s">
        <v>261</v>
      </c>
      <c r="AZ303" s="1166"/>
      <c r="BA303" s="193"/>
      <c r="BB303" s="1165" t="s">
        <v>261</v>
      </c>
      <c r="BC303" s="1166"/>
      <c r="BD303" s="193"/>
      <c r="BE303" s="1165" t="s">
        <v>261</v>
      </c>
      <c r="BF303" s="1166"/>
      <c r="BG303" s="193"/>
      <c r="BH303" s="1165" t="s">
        <v>261</v>
      </c>
      <c r="BI303" s="1166"/>
      <c r="BJ303" s="193"/>
      <c r="BK303" s="1165" t="s">
        <v>261</v>
      </c>
      <c r="BL303" s="1166"/>
      <c r="BM303" s="193"/>
      <c r="BN303" s="1165" t="s">
        <v>261</v>
      </c>
      <c r="BO303" s="1166"/>
      <c r="BP303" s="193"/>
      <c r="BQ303" s="1165" t="s">
        <v>261</v>
      </c>
      <c r="BR303" s="1166"/>
      <c r="BS303" s="193"/>
      <c r="BT303" s="1165" t="s">
        <v>261</v>
      </c>
      <c r="BU303" s="1166"/>
      <c r="BV303" s="193"/>
      <c r="BW303" s="1165" t="s">
        <v>261</v>
      </c>
      <c r="BX303" s="1166"/>
      <c r="BY303" s="193"/>
      <c r="BZ303" s="1165" t="s">
        <v>261</v>
      </c>
      <c r="CA303" s="1166"/>
      <c r="CB303" s="193"/>
      <c r="CC303" s="1165" t="s">
        <v>261</v>
      </c>
      <c r="CD303" s="1166"/>
      <c r="CE303" s="193"/>
      <c r="CF303" s="1165" t="s">
        <v>261</v>
      </c>
      <c r="CG303" s="1166"/>
      <c r="CH303" s="193"/>
      <c r="CI303" s="1165" t="s">
        <v>261</v>
      </c>
      <c r="CJ303" s="1166"/>
      <c r="CK303" s="193"/>
      <c r="CL303" s="1165" t="s">
        <v>261</v>
      </c>
      <c r="CM303" s="1166"/>
      <c r="CN303" s="193"/>
      <c r="CO303" s="1165" t="s">
        <v>261</v>
      </c>
      <c r="CP303" s="1166"/>
      <c r="CQ303" s="193"/>
      <c r="CR303" s="1165" t="s">
        <v>261</v>
      </c>
      <c r="CS303" s="1166"/>
      <c r="CT303" s="193"/>
      <c r="CU303" s="1165" t="s">
        <v>261</v>
      </c>
      <c r="CV303" s="1166"/>
      <c r="CW303" s="193"/>
      <c r="CX303" s="1165" t="s">
        <v>261</v>
      </c>
      <c r="CY303" s="1166"/>
      <c r="CZ303" s="193"/>
      <c r="DA303" s="1165" t="s">
        <v>261</v>
      </c>
      <c r="DB303" s="1166"/>
      <c r="DC303" s="193"/>
      <c r="DD303" s="1165" t="s">
        <v>261</v>
      </c>
      <c r="DE303" s="1166"/>
      <c r="DF303" s="193"/>
      <c r="DG303" s="1165" t="s">
        <v>261</v>
      </c>
      <c r="DH303" s="1166"/>
      <c r="DI303" s="193"/>
      <c r="DJ303" s="1165" t="s">
        <v>261</v>
      </c>
      <c r="DK303" s="1166"/>
      <c r="DL303" s="193"/>
      <c r="DM303" s="1165" t="s">
        <v>261</v>
      </c>
      <c r="DN303" s="1166"/>
      <c r="DO303" s="193"/>
      <c r="DP303" s="1165" t="s">
        <v>261</v>
      </c>
      <c r="DQ303" s="1166"/>
      <c r="DR303" s="193"/>
      <c r="DS303" s="1165" t="s">
        <v>261</v>
      </c>
      <c r="DT303" s="1166"/>
      <c r="DU303" s="193"/>
      <c r="DV303" s="1165" t="s">
        <v>261</v>
      </c>
      <c r="DW303" s="1166"/>
      <c r="DX303" s="193"/>
      <c r="DY303" s="1165" t="s">
        <v>261</v>
      </c>
      <c r="DZ303" s="1166"/>
      <c r="EA303" s="193"/>
      <c r="EB303" s="1165" t="s">
        <v>261</v>
      </c>
      <c r="EC303" s="1166"/>
      <c r="ED303" s="193"/>
      <c r="EE303" s="1165" t="s">
        <v>261</v>
      </c>
      <c r="EF303" s="1166"/>
      <c r="EG303" s="193"/>
      <c r="EH303" s="1165" t="s">
        <v>261</v>
      </c>
      <c r="EI303" s="1166"/>
      <c r="EJ303" s="193"/>
      <c r="EK303" s="1165" t="s">
        <v>261</v>
      </c>
      <c r="EL303" s="1166"/>
      <c r="EM303" s="193"/>
      <c r="EN303" s="1165" t="s">
        <v>261</v>
      </c>
      <c r="EO303" s="1166"/>
      <c r="EP303" s="193"/>
      <c r="EQ303" s="1165" t="s">
        <v>261</v>
      </c>
      <c r="ER303" s="1166"/>
      <c r="ES303" s="193"/>
      <c r="ET303" s="1165" t="s">
        <v>261</v>
      </c>
      <c r="EU303" s="1166"/>
      <c r="EV303" s="193"/>
      <c r="EW303" s="1165" t="s">
        <v>261</v>
      </c>
      <c r="EX303" s="1166"/>
      <c r="EY303" s="193"/>
      <c r="EZ303" s="1165" t="s">
        <v>261</v>
      </c>
      <c r="FA303" s="1166"/>
      <c r="FB303" s="193"/>
      <c r="FC303" s="1165" t="s">
        <v>261</v>
      </c>
      <c r="FD303" s="1166"/>
      <c r="FE303" s="193"/>
      <c r="FF303" s="1165" t="s">
        <v>261</v>
      </c>
      <c r="FG303" s="1166"/>
      <c r="FH303" s="193"/>
      <c r="FI303" s="1165" t="s">
        <v>261</v>
      </c>
      <c r="FJ303" s="1166"/>
      <c r="FK303" s="193"/>
      <c r="FL303" s="1165" t="s">
        <v>261</v>
      </c>
      <c r="FM303" s="1166"/>
      <c r="FN303" s="193"/>
      <c r="FO303" s="1165" t="s">
        <v>261</v>
      </c>
      <c r="FP303" s="1166"/>
      <c r="FQ303" s="193"/>
      <c r="FR303" s="1165" t="s">
        <v>261</v>
      </c>
      <c r="FS303" s="1166"/>
      <c r="FT303" s="193"/>
      <c r="FU303" s="1165" t="s">
        <v>261</v>
      </c>
      <c r="FV303" s="1166"/>
      <c r="FW303" s="193"/>
      <c r="FX303" s="1165" t="s">
        <v>261</v>
      </c>
      <c r="FY303" s="1166"/>
      <c r="FZ303" s="193"/>
      <c r="GA303" s="1165" t="s">
        <v>261</v>
      </c>
      <c r="GB303" s="1166"/>
      <c r="GC303" s="193"/>
      <c r="GD303" s="1165" t="s">
        <v>261</v>
      </c>
      <c r="GE303" s="1166"/>
      <c r="GF303" s="193"/>
      <c r="GG303" s="1165" t="s">
        <v>261</v>
      </c>
      <c r="GH303" s="1166"/>
      <c r="GI303" s="193"/>
      <c r="GJ303" s="1165" t="s">
        <v>261</v>
      </c>
      <c r="GK303" s="1166"/>
    </row>
    <row r="304" spans="12:193" hidden="1" x14ac:dyDescent="0.25">
      <c r="AP304" s="404">
        <v>4</v>
      </c>
      <c r="AR304" s="418" t="str">
        <f ca="1">HLOOKUP('Step 1-Employee Info'!J10,_DeptCompare,$AR$294,FALSE)</f>
        <v>N/A</v>
      </c>
      <c r="AS304" s="124" t="s">
        <v>286</v>
      </c>
      <c r="AT304" s="125">
        <f>IF(AT302&lt;&gt;"",HLOOKUP(AT302,_EmpData,'Step 1-Employee Info'!$G$71,FALSE),0)</f>
        <v>0</v>
      </c>
      <c r="AU304" s="193"/>
      <c r="AV304" s="124" t="s">
        <v>286</v>
      </c>
      <c r="AW304" s="125">
        <f>HLOOKUP(AW302,_EmpData,'Step 1-Employee Info'!$G$71,FALSE)</f>
        <v>0</v>
      </c>
      <c r="AX304" s="193"/>
      <c r="AY304" s="124" t="s">
        <v>286</v>
      </c>
      <c r="AZ304" s="125">
        <f>HLOOKUP(AZ302,_EmpData,'Step 1-Employee Info'!$G$71,FALSE)</f>
        <v>0</v>
      </c>
      <c r="BA304" s="193"/>
      <c r="BB304" s="124" t="s">
        <v>286</v>
      </c>
      <c r="BC304" s="125">
        <f>HLOOKUP(BC302,_EmpData,'Step 1-Employee Info'!$G$71,FALSE)</f>
        <v>0</v>
      </c>
      <c r="BD304" s="193"/>
      <c r="BE304" s="124" t="s">
        <v>286</v>
      </c>
      <c r="BF304" s="125">
        <f>HLOOKUP(BF302,_EmpData,'Step 1-Employee Info'!$G$71,FALSE)</f>
        <v>0</v>
      </c>
      <c r="BG304" s="193"/>
      <c r="BH304" s="124" t="s">
        <v>286</v>
      </c>
      <c r="BI304" s="125">
        <f>HLOOKUP(BI302,_EmpData,'Step 1-Employee Info'!$G$71,FALSE)</f>
        <v>0</v>
      </c>
      <c r="BJ304" s="193"/>
      <c r="BK304" s="124" t="s">
        <v>286</v>
      </c>
      <c r="BL304" s="125">
        <f>HLOOKUP(BL302,_EmpData,'Step 1-Employee Info'!$G$71,FALSE)</f>
        <v>0</v>
      </c>
      <c r="BM304" s="193"/>
      <c r="BN304" s="124" t="s">
        <v>286</v>
      </c>
      <c r="BO304" s="125">
        <f>HLOOKUP(BO302,_EmpData,'Step 1-Employee Info'!$G$71,FALSE)</f>
        <v>0</v>
      </c>
      <c r="BP304" s="193"/>
      <c r="BQ304" s="124" t="s">
        <v>286</v>
      </c>
      <c r="BR304" s="125">
        <f>HLOOKUP(BR302,_EmpData,'Step 1-Employee Info'!$G$71,FALSE)</f>
        <v>0</v>
      </c>
      <c r="BS304" s="193"/>
      <c r="BT304" s="124" t="s">
        <v>286</v>
      </c>
      <c r="BU304" s="125">
        <f>HLOOKUP(BU302,_EmpData,'Step 1-Employee Info'!$G$71,FALSE)</f>
        <v>0</v>
      </c>
      <c r="BV304" s="193"/>
      <c r="BW304" s="124" t="s">
        <v>286</v>
      </c>
      <c r="BX304" s="125">
        <f>HLOOKUP(BX302,_EmpData,'Step 1-Employee Info'!$G$71,FALSE)</f>
        <v>0</v>
      </c>
      <c r="BY304" s="193"/>
      <c r="BZ304" s="124" t="s">
        <v>286</v>
      </c>
      <c r="CA304" s="125">
        <f>HLOOKUP(CA302,_EmpData,'Step 1-Employee Info'!$G$71,FALSE)</f>
        <v>0</v>
      </c>
      <c r="CB304" s="193"/>
      <c r="CC304" s="124" t="s">
        <v>286</v>
      </c>
      <c r="CD304" s="125">
        <f>HLOOKUP(CD302,_EmpData,'Step 1-Employee Info'!$G$71,FALSE)</f>
        <v>0</v>
      </c>
      <c r="CE304" s="193"/>
      <c r="CF304" s="124" t="s">
        <v>286</v>
      </c>
      <c r="CG304" s="125">
        <f>HLOOKUP(CG302,_EmpData,'Step 1-Employee Info'!$G$71,FALSE)</f>
        <v>0</v>
      </c>
      <c r="CH304" s="193"/>
      <c r="CI304" s="124" t="s">
        <v>286</v>
      </c>
      <c r="CJ304" s="125">
        <f>HLOOKUP(CJ302,_EmpData,'Step 1-Employee Info'!$G$71,FALSE)</f>
        <v>0</v>
      </c>
      <c r="CK304" s="193"/>
      <c r="CL304" s="124" t="s">
        <v>286</v>
      </c>
      <c r="CM304" s="125">
        <f>HLOOKUP(CM302,_EmpData,'Step 1-Employee Info'!$G$71,FALSE)</f>
        <v>0</v>
      </c>
      <c r="CN304" s="193"/>
      <c r="CO304" s="124" t="s">
        <v>286</v>
      </c>
      <c r="CP304" s="125">
        <f>HLOOKUP(CP302,_EmpData,'Step 1-Employee Info'!$G$71,FALSE)</f>
        <v>0</v>
      </c>
      <c r="CQ304" s="193"/>
      <c r="CR304" s="124" t="s">
        <v>286</v>
      </c>
      <c r="CS304" s="125">
        <f>HLOOKUP(CS302,_EmpData,'Step 1-Employee Info'!$G$71,FALSE)</f>
        <v>0</v>
      </c>
      <c r="CT304" s="193"/>
      <c r="CU304" s="124" t="s">
        <v>286</v>
      </c>
      <c r="CV304" s="125">
        <f>HLOOKUP(CV302,_EmpData,'Step 1-Employee Info'!$G$71,FALSE)</f>
        <v>0</v>
      </c>
      <c r="CW304" s="193"/>
      <c r="CX304" s="124" t="s">
        <v>286</v>
      </c>
      <c r="CY304" s="125">
        <f>HLOOKUP(CY302,_EmpData,'Step 1-Employee Info'!$G$71,FALSE)</f>
        <v>0</v>
      </c>
      <c r="CZ304" s="193"/>
      <c r="DA304" s="124" t="s">
        <v>286</v>
      </c>
      <c r="DB304" s="125">
        <f>HLOOKUP(DB302,_EmpData,'Step 1-Employee Info'!$G$71,FALSE)</f>
        <v>0</v>
      </c>
      <c r="DC304" s="193"/>
      <c r="DD304" s="124" t="s">
        <v>286</v>
      </c>
      <c r="DE304" s="125">
        <f>HLOOKUP(DE302,_EmpData,'Step 1-Employee Info'!$G$71,FALSE)</f>
        <v>0</v>
      </c>
      <c r="DF304" s="193"/>
      <c r="DG304" s="124" t="s">
        <v>286</v>
      </c>
      <c r="DH304" s="125">
        <f>HLOOKUP(DH302,_EmpData,'Step 1-Employee Info'!$G$71,FALSE)</f>
        <v>0</v>
      </c>
      <c r="DI304" s="193"/>
      <c r="DJ304" s="124" t="s">
        <v>286</v>
      </c>
      <c r="DK304" s="125">
        <f>HLOOKUP(DK302,_EmpData,'Step 1-Employee Info'!$G$71,FALSE)</f>
        <v>0</v>
      </c>
      <c r="DL304" s="193"/>
      <c r="DM304" s="124" t="s">
        <v>286</v>
      </c>
      <c r="DN304" s="125">
        <f>HLOOKUP(DN302,_EmpData,'Step 1-Employee Info'!$G$71,FALSE)</f>
        <v>0</v>
      </c>
      <c r="DO304" s="193"/>
      <c r="DP304" s="124" t="s">
        <v>286</v>
      </c>
      <c r="DQ304" s="125">
        <f>HLOOKUP(DQ302,_EmpData,'Step 1-Employee Info'!$G$71,FALSE)</f>
        <v>0</v>
      </c>
      <c r="DR304" s="193"/>
      <c r="DS304" s="124" t="s">
        <v>286</v>
      </c>
      <c r="DT304" s="125">
        <f>HLOOKUP(DT302,_EmpData,'Step 1-Employee Info'!$G$71,FALSE)</f>
        <v>0</v>
      </c>
      <c r="DU304" s="193"/>
      <c r="DV304" s="124" t="s">
        <v>286</v>
      </c>
      <c r="DW304" s="125">
        <f>HLOOKUP(DW302,_EmpData,'Step 1-Employee Info'!$G$71,FALSE)</f>
        <v>0</v>
      </c>
      <c r="DX304" s="193"/>
      <c r="DY304" s="124" t="s">
        <v>286</v>
      </c>
      <c r="DZ304" s="125">
        <f>HLOOKUP(DZ302,_EmpData,'Step 1-Employee Info'!$G$71,FALSE)</f>
        <v>0</v>
      </c>
      <c r="EA304" s="193"/>
      <c r="EB304" s="124" t="s">
        <v>286</v>
      </c>
      <c r="EC304" s="125">
        <f>HLOOKUP(EC302,_EmpData,'Step 1-Employee Info'!$G$71,FALSE)</f>
        <v>0</v>
      </c>
      <c r="ED304" s="193"/>
      <c r="EE304" s="124" t="s">
        <v>286</v>
      </c>
      <c r="EF304" s="125">
        <f>HLOOKUP(EF302,_EmpData,'Step 1-Employee Info'!$G$71,FALSE)</f>
        <v>0</v>
      </c>
      <c r="EG304" s="193"/>
      <c r="EH304" s="124" t="s">
        <v>286</v>
      </c>
      <c r="EI304" s="125">
        <f>HLOOKUP(EI302,_EmpData,'Step 1-Employee Info'!$G$71,FALSE)</f>
        <v>0</v>
      </c>
      <c r="EJ304" s="193"/>
      <c r="EK304" s="124" t="s">
        <v>286</v>
      </c>
      <c r="EL304" s="125">
        <f>HLOOKUP(EL302,_EmpData,'Step 1-Employee Info'!$G$71,FALSE)</f>
        <v>0</v>
      </c>
      <c r="EM304" s="193"/>
      <c r="EN304" s="124" t="s">
        <v>286</v>
      </c>
      <c r="EO304" s="125">
        <f>HLOOKUP(EO302,_EmpData,'Step 1-Employee Info'!$G$71,FALSE)</f>
        <v>0</v>
      </c>
      <c r="EP304" s="193"/>
      <c r="EQ304" s="124" t="s">
        <v>286</v>
      </c>
      <c r="ER304" s="125">
        <f>HLOOKUP(ER302,_EmpData,'Step 1-Employee Info'!$G$71,FALSE)</f>
        <v>0</v>
      </c>
      <c r="ES304" s="193"/>
      <c r="ET304" s="124" t="s">
        <v>286</v>
      </c>
      <c r="EU304" s="125">
        <f>HLOOKUP(EU302,_EmpData,'Step 1-Employee Info'!$G$71,FALSE)</f>
        <v>0</v>
      </c>
      <c r="EV304" s="193"/>
      <c r="EW304" s="124" t="s">
        <v>286</v>
      </c>
      <c r="EX304" s="125">
        <f>HLOOKUP(EX302,_EmpData,'Step 1-Employee Info'!$G$71,FALSE)</f>
        <v>0</v>
      </c>
      <c r="EY304" s="193"/>
      <c r="EZ304" s="124" t="s">
        <v>286</v>
      </c>
      <c r="FA304" s="125">
        <f>HLOOKUP(FA302,_EmpData,'Step 1-Employee Info'!$G$71,FALSE)</f>
        <v>0</v>
      </c>
      <c r="FB304" s="193"/>
      <c r="FC304" s="124" t="s">
        <v>286</v>
      </c>
      <c r="FD304" s="125">
        <f>HLOOKUP(FD302,_EmpData,'Step 1-Employee Info'!$G$71,FALSE)</f>
        <v>0</v>
      </c>
      <c r="FE304" s="193"/>
      <c r="FF304" s="124" t="s">
        <v>286</v>
      </c>
      <c r="FG304" s="125">
        <f>HLOOKUP(FG302,_EmpData,'Step 1-Employee Info'!$G$71,FALSE)</f>
        <v>0</v>
      </c>
      <c r="FH304" s="193"/>
      <c r="FI304" s="124" t="s">
        <v>286</v>
      </c>
      <c r="FJ304" s="125">
        <f>HLOOKUP(FJ302,_EmpData,'Step 1-Employee Info'!$G$71,FALSE)</f>
        <v>0</v>
      </c>
      <c r="FK304" s="193"/>
      <c r="FL304" s="124" t="s">
        <v>286</v>
      </c>
      <c r="FM304" s="125">
        <f>HLOOKUP(FM302,_EmpData,'Step 1-Employee Info'!$G$71,FALSE)</f>
        <v>0</v>
      </c>
      <c r="FN304" s="193"/>
      <c r="FO304" s="124" t="s">
        <v>286</v>
      </c>
      <c r="FP304" s="125">
        <f>HLOOKUP(FP302,_EmpData,'Step 1-Employee Info'!$G$71,FALSE)</f>
        <v>0</v>
      </c>
      <c r="FQ304" s="193"/>
      <c r="FR304" s="124" t="s">
        <v>286</v>
      </c>
      <c r="FS304" s="125">
        <f>HLOOKUP(FS302,_EmpData,'Step 1-Employee Info'!$G$71,FALSE)</f>
        <v>0</v>
      </c>
      <c r="FT304" s="193"/>
      <c r="FU304" s="124" t="s">
        <v>286</v>
      </c>
      <c r="FV304" s="125">
        <f>HLOOKUP(FV302,_EmpData,'Step 1-Employee Info'!$G$71,FALSE)</f>
        <v>0</v>
      </c>
      <c r="FW304" s="193"/>
      <c r="FX304" s="124" t="s">
        <v>286</v>
      </c>
      <c r="FY304" s="125">
        <f>HLOOKUP(FY302,_EmpData,'Step 1-Employee Info'!$G$71,FALSE)</f>
        <v>0</v>
      </c>
      <c r="FZ304" s="193"/>
      <c r="GA304" s="124" t="s">
        <v>286</v>
      </c>
      <c r="GB304" s="125">
        <f>HLOOKUP(GB302,_EmpData,'Step 1-Employee Info'!$G$71,FALSE)</f>
        <v>0</v>
      </c>
      <c r="GC304" s="193"/>
      <c r="GD304" s="124" t="s">
        <v>286</v>
      </c>
      <c r="GE304" s="125">
        <f>HLOOKUP(GE302,_EmpData,'Step 1-Employee Info'!$G$71,FALSE)</f>
        <v>0</v>
      </c>
      <c r="GF304" s="193"/>
      <c r="GG304" s="124" t="s">
        <v>286</v>
      </c>
      <c r="GH304" s="125">
        <f>HLOOKUP(GH302,_EmpData,'Step 1-Employee Info'!$G$71,FALSE)</f>
        <v>0</v>
      </c>
      <c r="GI304" s="193"/>
      <c r="GJ304" s="124" t="s">
        <v>286</v>
      </c>
      <c r="GK304" s="125">
        <f>HLOOKUP(GK302,_EmpData,'Step 1-Employee Info'!$G$71,FALSE)</f>
        <v>0</v>
      </c>
    </row>
    <row r="305" spans="42:193" hidden="1" x14ac:dyDescent="0.25">
      <c r="AP305" s="404">
        <v>5</v>
      </c>
      <c r="AR305" s="418" t="str">
        <f ca="1">HLOOKUP('Step 1-Employee Info'!J11,_DeptCompare,$AR$294,FALSE)</f>
        <v>N/A</v>
      </c>
      <c r="AS305" s="124" t="s">
        <v>283</v>
      </c>
      <c r="AT305" s="125">
        <f>HLOOKUP(AT302,_EmpData,'Step 1-Employee Info'!$G$130,FALSE)</f>
        <v>0</v>
      </c>
      <c r="AU305" s="193"/>
      <c r="AV305" s="124" t="s">
        <v>283</v>
      </c>
      <c r="AW305" s="125">
        <f>HLOOKUP(AW302,_EmpData,'Step 1-Employee Info'!$G$130,FALSE)</f>
        <v>0</v>
      </c>
      <c r="AX305" s="193"/>
      <c r="AY305" s="124" t="s">
        <v>283</v>
      </c>
      <c r="AZ305" s="125">
        <f>HLOOKUP(AZ302,_EmpData,'Step 1-Employee Info'!$G$130,FALSE)</f>
        <v>0</v>
      </c>
      <c r="BA305" s="193"/>
      <c r="BB305" s="124" t="s">
        <v>283</v>
      </c>
      <c r="BC305" s="125">
        <f>HLOOKUP(BC302,_EmpData,'Step 1-Employee Info'!$G$130,FALSE)</f>
        <v>0</v>
      </c>
      <c r="BD305" s="193"/>
      <c r="BE305" s="124" t="s">
        <v>283</v>
      </c>
      <c r="BF305" s="125">
        <f>HLOOKUP(BF302,_EmpData,'Step 1-Employee Info'!$G$130,FALSE)</f>
        <v>0</v>
      </c>
      <c r="BG305" s="193"/>
      <c r="BH305" s="124" t="s">
        <v>283</v>
      </c>
      <c r="BI305" s="125">
        <f>HLOOKUP(BI302,_EmpData,'Step 1-Employee Info'!$G$130,FALSE)</f>
        <v>0</v>
      </c>
      <c r="BJ305" s="193"/>
      <c r="BK305" s="124" t="s">
        <v>283</v>
      </c>
      <c r="BL305" s="125">
        <f>HLOOKUP(BL302,_EmpData,'Step 1-Employee Info'!$G$130,FALSE)</f>
        <v>0</v>
      </c>
      <c r="BM305" s="193"/>
      <c r="BN305" s="124" t="s">
        <v>283</v>
      </c>
      <c r="BO305" s="125">
        <f>HLOOKUP(BO302,_EmpData,'Step 1-Employee Info'!$G$130,FALSE)</f>
        <v>0</v>
      </c>
      <c r="BP305" s="193"/>
      <c r="BQ305" s="124" t="s">
        <v>283</v>
      </c>
      <c r="BR305" s="125">
        <f>HLOOKUP(BR302,_EmpData,'Step 1-Employee Info'!$G$130,FALSE)</f>
        <v>0</v>
      </c>
      <c r="BS305" s="193"/>
      <c r="BT305" s="124" t="s">
        <v>283</v>
      </c>
      <c r="BU305" s="125">
        <f>HLOOKUP(BU302,_EmpData,'Step 1-Employee Info'!$G$130,FALSE)</f>
        <v>0</v>
      </c>
      <c r="BV305" s="193"/>
      <c r="BW305" s="124" t="s">
        <v>283</v>
      </c>
      <c r="BX305" s="125">
        <f>HLOOKUP(BX302,_EmpData,'Step 1-Employee Info'!$G$130,FALSE)</f>
        <v>0</v>
      </c>
      <c r="BY305" s="193"/>
      <c r="BZ305" s="124" t="s">
        <v>283</v>
      </c>
      <c r="CA305" s="125">
        <f>HLOOKUP(CA302,_EmpData,'Step 1-Employee Info'!$G$130,FALSE)</f>
        <v>0</v>
      </c>
      <c r="CB305" s="193"/>
      <c r="CC305" s="124" t="s">
        <v>283</v>
      </c>
      <c r="CD305" s="125">
        <f>HLOOKUP(CD302,_EmpData,'Step 1-Employee Info'!$G$130,FALSE)</f>
        <v>0</v>
      </c>
      <c r="CE305" s="193"/>
      <c r="CF305" s="124" t="s">
        <v>283</v>
      </c>
      <c r="CG305" s="125">
        <f>HLOOKUP(CG302,_EmpData,'Step 1-Employee Info'!$G$130,FALSE)</f>
        <v>0</v>
      </c>
      <c r="CH305" s="193"/>
      <c r="CI305" s="124" t="s">
        <v>283</v>
      </c>
      <c r="CJ305" s="125">
        <f>HLOOKUP(CJ302,_EmpData,'Step 1-Employee Info'!$G$130,FALSE)</f>
        <v>0</v>
      </c>
      <c r="CK305" s="193"/>
      <c r="CL305" s="124" t="s">
        <v>283</v>
      </c>
      <c r="CM305" s="125">
        <f>HLOOKUP(CM302,_EmpData,'Step 1-Employee Info'!$G$130,FALSE)</f>
        <v>0</v>
      </c>
      <c r="CN305" s="193"/>
      <c r="CO305" s="124" t="s">
        <v>283</v>
      </c>
      <c r="CP305" s="125">
        <f>HLOOKUP(CP302,_EmpData,'Step 1-Employee Info'!$G$130,FALSE)</f>
        <v>0</v>
      </c>
      <c r="CQ305" s="193"/>
      <c r="CR305" s="124" t="s">
        <v>283</v>
      </c>
      <c r="CS305" s="125">
        <f>HLOOKUP(CS302,_EmpData,'Step 1-Employee Info'!$G$130,FALSE)</f>
        <v>0</v>
      </c>
      <c r="CT305" s="193"/>
      <c r="CU305" s="124" t="s">
        <v>283</v>
      </c>
      <c r="CV305" s="125">
        <f>HLOOKUP(CV302,_EmpData,'Step 1-Employee Info'!$G$130,FALSE)</f>
        <v>0</v>
      </c>
      <c r="CW305" s="193"/>
      <c r="CX305" s="124" t="s">
        <v>283</v>
      </c>
      <c r="CY305" s="125">
        <f>HLOOKUP(CY302,_EmpData,'Step 1-Employee Info'!$G$130,FALSE)</f>
        <v>0</v>
      </c>
      <c r="CZ305" s="193"/>
      <c r="DA305" s="124" t="s">
        <v>283</v>
      </c>
      <c r="DB305" s="125">
        <f>HLOOKUP(DB302,_EmpData,'Step 1-Employee Info'!$G$130,FALSE)</f>
        <v>0</v>
      </c>
      <c r="DC305" s="193"/>
      <c r="DD305" s="124" t="s">
        <v>283</v>
      </c>
      <c r="DE305" s="125">
        <f>HLOOKUP(DE302,_EmpData,'Step 1-Employee Info'!$G$130,FALSE)</f>
        <v>0</v>
      </c>
      <c r="DF305" s="193"/>
      <c r="DG305" s="124" t="s">
        <v>283</v>
      </c>
      <c r="DH305" s="125">
        <f>HLOOKUP(DH302,_EmpData,'Step 1-Employee Info'!$G$130,FALSE)</f>
        <v>0</v>
      </c>
      <c r="DI305" s="193"/>
      <c r="DJ305" s="124" t="s">
        <v>283</v>
      </c>
      <c r="DK305" s="125">
        <f>HLOOKUP(DK302,_EmpData,'Step 1-Employee Info'!$G$130,FALSE)</f>
        <v>0</v>
      </c>
      <c r="DL305" s="193"/>
      <c r="DM305" s="124" t="s">
        <v>283</v>
      </c>
      <c r="DN305" s="125">
        <f>HLOOKUP(DN302,_EmpData,'Step 1-Employee Info'!$G$130,FALSE)</f>
        <v>0</v>
      </c>
      <c r="DO305" s="193"/>
      <c r="DP305" s="124" t="s">
        <v>283</v>
      </c>
      <c r="DQ305" s="125">
        <f>HLOOKUP(DQ302,_EmpData,'Step 1-Employee Info'!$G$130,FALSE)</f>
        <v>0</v>
      </c>
      <c r="DR305" s="193"/>
      <c r="DS305" s="124" t="s">
        <v>283</v>
      </c>
      <c r="DT305" s="125">
        <f>HLOOKUP(DT302,_EmpData,'Step 1-Employee Info'!$G$130,FALSE)</f>
        <v>0</v>
      </c>
      <c r="DU305" s="193"/>
      <c r="DV305" s="124" t="s">
        <v>283</v>
      </c>
      <c r="DW305" s="125">
        <f>HLOOKUP(DW302,_EmpData,'Step 1-Employee Info'!$G$130,FALSE)</f>
        <v>0</v>
      </c>
      <c r="DX305" s="193"/>
      <c r="DY305" s="124" t="s">
        <v>283</v>
      </c>
      <c r="DZ305" s="125">
        <f>HLOOKUP(DZ302,_EmpData,'Step 1-Employee Info'!$G$130,FALSE)</f>
        <v>0</v>
      </c>
      <c r="EA305" s="193"/>
      <c r="EB305" s="124" t="s">
        <v>283</v>
      </c>
      <c r="EC305" s="125">
        <f>HLOOKUP(EC302,_EmpData,'Step 1-Employee Info'!$G$130,FALSE)</f>
        <v>0</v>
      </c>
      <c r="ED305" s="193"/>
      <c r="EE305" s="124" t="s">
        <v>283</v>
      </c>
      <c r="EF305" s="125">
        <f>HLOOKUP(EF302,_EmpData,'Step 1-Employee Info'!$G$130,FALSE)</f>
        <v>0</v>
      </c>
      <c r="EG305" s="193"/>
      <c r="EH305" s="124" t="s">
        <v>283</v>
      </c>
      <c r="EI305" s="125">
        <f>HLOOKUP(EI302,_EmpData,'Step 1-Employee Info'!$G$130,FALSE)</f>
        <v>0</v>
      </c>
      <c r="EJ305" s="193"/>
      <c r="EK305" s="124" t="s">
        <v>283</v>
      </c>
      <c r="EL305" s="125">
        <f>HLOOKUP(EL302,_EmpData,'Step 1-Employee Info'!$G$130,FALSE)</f>
        <v>0</v>
      </c>
      <c r="EM305" s="193"/>
      <c r="EN305" s="124" t="s">
        <v>283</v>
      </c>
      <c r="EO305" s="125">
        <f>HLOOKUP(EO302,_EmpData,'Step 1-Employee Info'!$G$130,FALSE)</f>
        <v>0</v>
      </c>
      <c r="EP305" s="193"/>
      <c r="EQ305" s="124" t="s">
        <v>283</v>
      </c>
      <c r="ER305" s="125">
        <f>HLOOKUP(ER302,_EmpData,'Step 1-Employee Info'!$G$130,FALSE)</f>
        <v>0</v>
      </c>
      <c r="ES305" s="193"/>
      <c r="ET305" s="124" t="s">
        <v>283</v>
      </c>
      <c r="EU305" s="125">
        <f>HLOOKUP(EU302,_EmpData,'Step 1-Employee Info'!$G$130,FALSE)</f>
        <v>0</v>
      </c>
      <c r="EV305" s="193"/>
      <c r="EW305" s="124" t="s">
        <v>283</v>
      </c>
      <c r="EX305" s="125">
        <f>HLOOKUP(EX302,_EmpData,'Step 1-Employee Info'!$G$130,FALSE)</f>
        <v>0</v>
      </c>
      <c r="EY305" s="193"/>
      <c r="EZ305" s="124" t="s">
        <v>283</v>
      </c>
      <c r="FA305" s="125">
        <f>HLOOKUP(FA302,_EmpData,'Step 1-Employee Info'!$G$130,FALSE)</f>
        <v>0</v>
      </c>
      <c r="FB305" s="193"/>
      <c r="FC305" s="124" t="s">
        <v>283</v>
      </c>
      <c r="FD305" s="125">
        <f>HLOOKUP(FD302,_EmpData,'Step 1-Employee Info'!$G$130,FALSE)</f>
        <v>0</v>
      </c>
      <c r="FE305" s="193"/>
      <c r="FF305" s="124" t="s">
        <v>283</v>
      </c>
      <c r="FG305" s="125">
        <f>HLOOKUP(FG302,_EmpData,'Step 1-Employee Info'!$G$130,FALSE)</f>
        <v>0</v>
      </c>
      <c r="FH305" s="193"/>
      <c r="FI305" s="124" t="s">
        <v>283</v>
      </c>
      <c r="FJ305" s="125">
        <f>HLOOKUP(FJ302,_EmpData,'Step 1-Employee Info'!$G$130,FALSE)</f>
        <v>0</v>
      </c>
      <c r="FK305" s="193"/>
      <c r="FL305" s="124" t="s">
        <v>283</v>
      </c>
      <c r="FM305" s="125">
        <f>HLOOKUP(FM302,_EmpData,'Step 1-Employee Info'!$G$130,FALSE)</f>
        <v>0</v>
      </c>
      <c r="FN305" s="193"/>
      <c r="FO305" s="124" t="s">
        <v>283</v>
      </c>
      <c r="FP305" s="125">
        <f>HLOOKUP(FP302,_EmpData,'Step 1-Employee Info'!$G$130,FALSE)</f>
        <v>0</v>
      </c>
      <c r="FQ305" s="193"/>
      <c r="FR305" s="124" t="s">
        <v>283</v>
      </c>
      <c r="FS305" s="125">
        <f>HLOOKUP(FS302,_EmpData,'Step 1-Employee Info'!$G$130,FALSE)</f>
        <v>0</v>
      </c>
      <c r="FT305" s="193"/>
      <c r="FU305" s="124" t="s">
        <v>283</v>
      </c>
      <c r="FV305" s="125">
        <f>HLOOKUP(FV302,_EmpData,'Step 1-Employee Info'!$G$130,FALSE)</f>
        <v>0</v>
      </c>
      <c r="FW305" s="193"/>
      <c r="FX305" s="124" t="s">
        <v>283</v>
      </c>
      <c r="FY305" s="125">
        <f>HLOOKUP(FY302,_EmpData,'Step 1-Employee Info'!$G$130,FALSE)</f>
        <v>0</v>
      </c>
      <c r="FZ305" s="193"/>
      <c r="GA305" s="124" t="s">
        <v>283</v>
      </c>
      <c r="GB305" s="125">
        <f>HLOOKUP(GB302,_EmpData,'Step 1-Employee Info'!$G$130,FALSE)</f>
        <v>0</v>
      </c>
      <c r="GC305" s="193"/>
      <c r="GD305" s="124" t="s">
        <v>283</v>
      </c>
      <c r="GE305" s="125">
        <f>HLOOKUP(GE302,_EmpData,'Step 1-Employee Info'!$G$130,FALSE)</f>
        <v>0</v>
      </c>
      <c r="GF305" s="193"/>
      <c r="GG305" s="124" t="s">
        <v>283</v>
      </c>
      <c r="GH305" s="125">
        <f>HLOOKUP(GH302,_EmpData,'Step 1-Employee Info'!$G$130,FALSE)</f>
        <v>0</v>
      </c>
      <c r="GI305" s="193"/>
      <c r="GJ305" s="124" t="s">
        <v>283</v>
      </c>
      <c r="GK305" s="125">
        <f>HLOOKUP(GK302,_EmpData,'Step 1-Employee Info'!$G$130,FALSE)</f>
        <v>0</v>
      </c>
    </row>
    <row r="306" spans="42:193" hidden="1" x14ac:dyDescent="0.25">
      <c r="AP306" s="404">
        <v>6</v>
      </c>
      <c r="AR306" s="418" t="str">
        <f ca="1">HLOOKUP('Step 1-Employee Info'!J12,_DeptCompare,$AR$294,FALSE)</f>
        <v>N/A</v>
      </c>
      <c r="AS306" s="124" t="s">
        <v>284</v>
      </c>
      <c r="AT306" s="125">
        <f>HLOOKUP(AT302,_EmpData,'Step 1-Employee Info'!$G$68,FALSE)</f>
        <v>0</v>
      </c>
      <c r="AU306" s="193"/>
      <c r="AV306" s="124" t="s">
        <v>284</v>
      </c>
      <c r="AW306" s="125">
        <f>HLOOKUP(AW302,_EmpData,'Step 1-Employee Info'!$G$68,FALSE)</f>
        <v>0</v>
      </c>
      <c r="AX306" s="193"/>
      <c r="AY306" s="124" t="s">
        <v>284</v>
      </c>
      <c r="AZ306" s="125">
        <f>HLOOKUP(AZ302,_EmpData,'Step 1-Employee Info'!$G$68,FALSE)</f>
        <v>0</v>
      </c>
      <c r="BA306" s="193"/>
      <c r="BB306" s="124" t="s">
        <v>284</v>
      </c>
      <c r="BC306" s="125">
        <f>HLOOKUP(BC302,_EmpData,'Step 1-Employee Info'!$G$68,FALSE)</f>
        <v>0</v>
      </c>
      <c r="BD306" s="193"/>
      <c r="BE306" s="124" t="s">
        <v>284</v>
      </c>
      <c r="BF306" s="125">
        <f>HLOOKUP(BF302,_EmpData,'Step 1-Employee Info'!$G$68,FALSE)</f>
        <v>0</v>
      </c>
      <c r="BG306" s="193"/>
      <c r="BH306" s="124" t="s">
        <v>284</v>
      </c>
      <c r="BI306" s="125">
        <f>HLOOKUP(BI302,_EmpData,'Step 1-Employee Info'!$G$68,FALSE)</f>
        <v>0</v>
      </c>
      <c r="BJ306" s="193"/>
      <c r="BK306" s="124" t="s">
        <v>284</v>
      </c>
      <c r="BL306" s="125">
        <f>HLOOKUP(BL302,_EmpData,'Step 1-Employee Info'!$G$68,FALSE)</f>
        <v>0</v>
      </c>
      <c r="BM306" s="193"/>
      <c r="BN306" s="124" t="s">
        <v>284</v>
      </c>
      <c r="BO306" s="125">
        <f>HLOOKUP(BO302,_EmpData,'Step 1-Employee Info'!$G$68,FALSE)</f>
        <v>0</v>
      </c>
      <c r="BP306" s="193"/>
      <c r="BQ306" s="124" t="s">
        <v>284</v>
      </c>
      <c r="BR306" s="125">
        <f>HLOOKUP(BR302,_EmpData,'Step 1-Employee Info'!$G$68,FALSE)</f>
        <v>0</v>
      </c>
      <c r="BS306" s="193"/>
      <c r="BT306" s="124" t="s">
        <v>284</v>
      </c>
      <c r="BU306" s="125">
        <f>HLOOKUP(BU302,_EmpData,'Step 1-Employee Info'!$G$68,FALSE)</f>
        <v>0</v>
      </c>
      <c r="BV306" s="193"/>
      <c r="BW306" s="124" t="s">
        <v>284</v>
      </c>
      <c r="BX306" s="125">
        <f>HLOOKUP(BX302,_EmpData,'Step 1-Employee Info'!$G$68,FALSE)</f>
        <v>0</v>
      </c>
      <c r="BY306" s="193"/>
      <c r="BZ306" s="124" t="s">
        <v>284</v>
      </c>
      <c r="CA306" s="125">
        <f>HLOOKUP(CA302,_EmpData,'Step 1-Employee Info'!$G$68,FALSE)</f>
        <v>0</v>
      </c>
      <c r="CB306" s="193"/>
      <c r="CC306" s="124" t="s">
        <v>284</v>
      </c>
      <c r="CD306" s="125">
        <f>HLOOKUP(CD302,_EmpData,'Step 1-Employee Info'!$G$68,FALSE)</f>
        <v>0</v>
      </c>
      <c r="CE306" s="193"/>
      <c r="CF306" s="124" t="s">
        <v>284</v>
      </c>
      <c r="CG306" s="125">
        <f>HLOOKUP(CG302,_EmpData,'Step 1-Employee Info'!$G$68,FALSE)</f>
        <v>0</v>
      </c>
      <c r="CH306" s="193"/>
      <c r="CI306" s="124" t="s">
        <v>284</v>
      </c>
      <c r="CJ306" s="125">
        <f>HLOOKUP(CJ302,_EmpData,'Step 1-Employee Info'!$G$68,FALSE)</f>
        <v>0</v>
      </c>
      <c r="CK306" s="193"/>
      <c r="CL306" s="124" t="s">
        <v>284</v>
      </c>
      <c r="CM306" s="125">
        <f>HLOOKUP(CM302,_EmpData,'Step 1-Employee Info'!$G$68,FALSE)</f>
        <v>0</v>
      </c>
      <c r="CN306" s="193"/>
      <c r="CO306" s="124" t="s">
        <v>284</v>
      </c>
      <c r="CP306" s="125">
        <f>HLOOKUP(CP302,_EmpData,'Step 1-Employee Info'!$G$68,FALSE)</f>
        <v>0</v>
      </c>
      <c r="CQ306" s="193"/>
      <c r="CR306" s="124" t="s">
        <v>284</v>
      </c>
      <c r="CS306" s="125">
        <f>HLOOKUP(CS302,_EmpData,'Step 1-Employee Info'!$G$68,FALSE)</f>
        <v>0</v>
      </c>
      <c r="CT306" s="193"/>
      <c r="CU306" s="124" t="s">
        <v>284</v>
      </c>
      <c r="CV306" s="125">
        <f>HLOOKUP(CV302,_EmpData,'Step 1-Employee Info'!$G$68,FALSE)</f>
        <v>0</v>
      </c>
      <c r="CW306" s="193"/>
      <c r="CX306" s="124" t="s">
        <v>284</v>
      </c>
      <c r="CY306" s="125">
        <f>HLOOKUP(CY302,_EmpData,'Step 1-Employee Info'!$G$68,FALSE)</f>
        <v>0</v>
      </c>
      <c r="CZ306" s="193"/>
      <c r="DA306" s="124" t="s">
        <v>284</v>
      </c>
      <c r="DB306" s="125">
        <f>HLOOKUP(DB302,_EmpData,'Step 1-Employee Info'!$G$68,FALSE)</f>
        <v>0</v>
      </c>
      <c r="DC306" s="193"/>
      <c r="DD306" s="124" t="s">
        <v>284</v>
      </c>
      <c r="DE306" s="125">
        <f>HLOOKUP(DE302,_EmpData,'Step 1-Employee Info'!$G$68,FALSE)</f>
        <v>0</v>
      </c>
      <c r="DF306" s="193"/>
      <c r="DG306" s="124" t="s">
        <v>284</v>
      </c>
      <c r="DH306" s="125">
        <f>HLOOKUP(DH302,_EmpData,'Step 1-Employee Info'!$G$68,FALSE)</f>
        <v>0</v>
      </c>
      <c r="DI306" s="193"/>
      <c r="DJ306" s="124" t="s">
        <v>284</v>
      </c>
      <c r="DK306" s="125">
        <f>HLOOKUP(DK302,_EmpData,'Step 1-Employee Info'!$G$68,FALSE)</f>
        <v>0</v>
      </c>
      <c r="DL306" s="193"/>
      <c r="DM306" s="124" t="s">
        <v>284</v>
      </c>
      <c r="DN306" s="125">
        <f>HLOOKUP(DN302,_EmpData,'Step 1-Employee Info'!$G$68,FALSE)</f>
        <v>0</v>
      </c>
      <c r="DO306" s="193"/>
      <c r="DP306" s="124" t="s">
        <v>284</v>
      </c>
      <c r="DQ306" s="125">
        <f>HLOOKUP(DQ302,_EmpData,'Step 1-Employee Info'!$G$68,FALSE)</f>
        <v>0</v>
      </c>
      <c r="DR306" s="193"/>
      <c r="DS306" s="124" t="s">
        <v>284</v>
      </c>
      <c r="DT306" s="125">
        <f>HLOOKUP(DT302,_EmpData,'Step 1-Employee Info'!$G$68,FALSE)</f>
        <v>0</v>
      </c>
      <c r="DU306" s="193"/>
      <c r="DV306" s="124" t="s">
        <v>284</v>
      </c>
      <c r="DW306" s="125">
        <f>HLOOKUP(DW302,_EmpData,'Step 1-Employee Info'!$G$68,FALSE)</f>
        <v>0</v>
      </c>
      <c r="DX306" s="193"/>
      <c r="DY306" s="124" t="s">
        <v>284</v>
      </c>
      <c r="DZ306" s="125">
        <f>HLOOKUP(DZ302,_EmpData,'Step 1-Employee Info'!$G$68,FALSE)</f>
        <v>0</v>
      </c>
      <c r="EA306" s="193"/>
      <c r="EB306" s="124" t="s">
        <v>284</v>
      </c>
      <c r="EC306" s="125">
        <f>HLOOKUP(EC302,_EmpData,'Step 1-Employee Info'!$G$68,FALSE)</f>
        <v>0</v>
      </c>
      <c r="ED306" s="193"/>
      <c r="EE306" s="124" t="s">
        <v>284</v>
      </c>
      <c r="EF306" s="125">
        <f>HLOOKUP(EF302,_EmpData,'Step 1-Employee Info'!$G$68,FALSE)</f>
        <v>0</v>
      </c>
      <c r="EG306" s="193"/>
      <c r="EH306" s="124" t="s">
        <v>284</v>
      </c>
      <c r="EI306" s="125">
        <f>HLOOKUP(EI302,_EmpData,'Step 1-Employee Info'!$G$68,FALSE)</f>
        <v>0</v>
      </c>
      <c r="EJ306" s="193"/>
      <c r="EK306" s="124" t="s">
        <v>284</v>
      </c>
      <c r="EL306" s="125">
        <f>HLOOKUP(EL302,_EmpData,'Step 1-Employee Info'!$G$68,FALSE)</f>
        <v>0</v>
      </c>
      <c r="EM306" s="193"/>
      <c r="EN306" s="124" t="s">
        <v>284</v>
      </c>
      <c r="EO306" s="125">
        <f>HLOOKUP(EO302,_EmpData,'Step 1-Employee Info'!$G$68,FALSE)</f>
        <v>0</v>
      </c>
      <c r="EP306" s="193"/>
      <c r="EQ306" s="124" t="s">
        <v>284</v>
      </c>
      <c r="ER306" s="125">
        <f>HLOOKUP(ER302,_EmpData,'Step 1-Employee Info'!$G$68,FALSE)</f>
        <v>0</v>
      </c>
      <c r="ES306" s="193"/>
      <c r="ET306" s="124" t="s">
        <v>284</v>
      </c>
      <c r="EU306" s="125">
        <f>HLOOKUP(EU302,_EmpData,'Step 1-Employee Info'!$G$68,FALSE)</f>
        <v>0</v>
      </c>
      <c r="EV306" s="193"/>
      <c r="EW306" s="124" t="s">
        <v>284</v>
      </c>
      <c r="EX306" s="125">
        <f>HLOOKUP(EX302,_EmpData,'Step 1-Employee Info'!$G$68,FALSE)</f>
        <v>0</v>
      </c>
      <c r="EY306" s="193"/>
      <c r="EZ306" s="124" t="s">
        <v>284</v>
      </c>
      <c r="FA306" s="125">
        <f>HLOOKUP(FA302,_EmpData,'Step 1-Employee Info'!$G$68,FALSE)</f>
        <v>0</v>
      </c>
      <c r="FB306" s="193"/>
      <c r="FC306" s="124" t="s">
        <v>284</v>
      </c>
      <c r="FD306" s="125">
        <f>HLOOKUP(FD302,_EmpData,'Step 1-Employee Info'!$G$68,FALSE)</f>
        <v>0</v>
      </c>
      <c r="FE306" s="193"/>
      <c r="FF306" s="124" t="s">
        <v>284</v>
      </c>
      <c r="FG306" s="125">
        <f>HLOOKUP(FG302,_EmpData,'Step 1-Employee Info'!$G$68,FALSE)</f>
        <v>0</v>
      </c>
      <c r="FH306" s="193"/>
      <c r="FI306" s="124" t="s">
        <v>284</v>
      </c>
      <c r="FJ306" s="125">
        <f>HLOOKUP(FJ302,_EmpData,'Step 1-Employee Info'!$G$68,FALSE)</f>
        <v>0</v>
      </c>
      <c r="FK306" s="193"/>
      <c r="FL306" s="124" t="s">
        <v>284</v>
      </c>
      <c r="FM306" s="125">
        <f>HLOOKUP(FM302,_EmpData,'Step 1-Employee Info'!$G$68,FALSE)</f>
        <v>0</v>
      </c>
      <c r="FN306" s="193"/>
      <c r="FO306" s="124" t="s">
        <v>284</v>
      </c>
      <c r="FP306" s="125">
        <f>HLOOKUP(FP302,_EmpData,'Step 1-Employee Info'!$G$68,FALSE)</f>
        <v>0</v>
      </c>
      <c r="FQ306" s="193"/>
      <c r="FR306" s="124" t="s">
        <v>284</v>
      </c>
      <c r="FS306" s="125">
        <f>HLOOKUP(FS302,_EmpData,'Step 1-Employee Info'!$G$68,FALSE)</f>
        <v>0</v>
      </c>
      <c r="FT306" s="193"/>
      <c r="FU306" s="124" t="s">
        <v>284</v>
      </c>
      <c r="FV306" s="125">
        <f>HLOOKUP(FV302,_EmpData,'Step 1-Employee Info'!$G$68,FALSE)</f>
        <v>0</v>
      </c>
      <c r="FW306" s="193"/>
      <c r="FX306" s="124" t="s">
        <v>284</v>
      </c>
      <c r="FY306" s="125">
        <f>HLOOKUP(FY302,_EmpData,'Step 1-Employee Info'!$G$68,FALSE)</f>
        <v>0</v>
      </c>
      <c r="FZ306" s="193"/>
      <c r="GA306" s="124" t="s">
        <v>284</v>
      </c>
      <c r="GB306" s="125">
        <f>HLOOKUP(GB302,_EmpData,'Step 1-Employee Info'!$G$68,FALSE)</f>
        <v>0</v>
      </c>
      <c r="GC306" s="193"/>
      <c r="GD306" s="124" t="s">
        <v>284</v>
      </c>
      <c r="GE306" s="125">
        <f>HLOOKUP(GE302,_EmpData,'Step 1-Employee Info'!$G$68,FALSE)</f>
        <v>0</v>
      </c>
      <c r="GF306" s="193"/>
      <c r="GG306" s="124" t="s">
        <v>284</v>
      </c>
      <c r="GH306" s="125">
        <f>HLOOKUP(GH302,_EmpData,'Step 1-Employee Info'!$G$68,FALSE)</f>
        <v>0</v>
      </c>
      <c r="GI306" s="193"/>
      <c r="GJ306" s="124" t="s">
        <v>284</v>
      </c>
      <c r="GK306" s="125">
        <f>HLOOKUP(GK302,_EmpData,'Step 1-Employee Info'!$G$68,FALSE)</f>
        <v>0</v>
      </c>
    </row>
    <row r="307" spans="42:193" hidden="1" x14ac:dyDescent="0.25">
      <c r="AP307" s="404">
        <v>7</v>
      </c>
      <c r="AR307" s="418" t="str">
        <f ca="1">HLOOKUP('Step 1-Employee Info'!J13,_DeptCompare,$AR$294,FALSE)</f>
        <v>N/A</v>
      </c>
      <c r="AS307" s="183" t="str">
        <f>"Total Annual Costs related to "&amp;AT302</f>
        <v>Total Annual Costs related to Employee1</v>
      </c>
      <c r="AT307" s="184">
        <f>SUM(AT304:AT306)</f>
        <v>0</v>
      </c>
      <c r="AU307" s="193"/>
      <c r="AV307" s="183" t="str">
        <f>"Total Annual Costs related to "&amp;AW302</f>
        <v>Total Annual Costs related to Employee2</v>
      </c>
      <c r="AW307" s="184">
        <f>SUM(AW304:AW306)</f>
        <v>0</v>
      </c>
      <c r="AX307" s="193"/>
      <c r="AY307" s="183" t="str">
        <f>"Total Annual Costs related to "&amp;AZ302</f>
        <v>Total Annual Costs related to Employee3</v>
      </c>
      <c r="AZ307" s="184">
        <f>SUM(AZ304:AZ306)</f>
        <v>0</v>
      </c>
      <c r="BA307" s="193"/>
      <c r="BB307" s="183" t="str">
        <f>"Total Annual Costs related to "&amp;BC302</f>
        <v>Total Annual Costs related to Employee4</v>
      </c>
      <c r="BC307" s="184">
        <f>SUM(BC304:BC306)</f>
        <v>0</v>
      </c>
      <c r="BD307" s="193"/>
      <c r="BE307" s="183" t="str">
        <f>"Total Annual Costs related to "&amp;BF302</f>
        <v>Total Annual Costs related to Employee5</v>
      </c>
      <c r="BF307" s="184">
        <f>SUM(BF304:BF306)</f>
        <v>0</v>
      </c>
      <c r="BG307" s="193"/>
      <c r="BH307" s="183" t="str">
        <f>"Total Annual Costs related to "&amp;BI302</f>
        <v>Total Annual Costs related to Employee6</v>
      </c>
      <c r="BI307" s="184">
        <f>SUM(BI304:BI306)</f>
        <v>0</v>
      </c>
      <c r="BJ307" s="193"/>
      <c r="BK307" s="183" t="str">
        <f>"Total Annual Costs related to "&amp;BL302</f>
        <v>Total Annual Costs related to Employee7</v>
      </c>
      <c r="BL307" s="184">
        <f>SUM(BL304:BL306)</f>
        <v>0</v>
      </c>
      <c r="BM307" s="193"/>
      <c r="BN307" s="183" t="str">
        <f>"Total Annual Costs related to "&amp;BO302</f>
        <v>Total Annual Costs related to Employee8</v>
      </c>
      <c r="BO307" s="184">
        <f>SUM(BO304:BO306)</f>
        <v>0</v>
      </c>
      <c r="BP307" s="193"/>
      <c r="BQ307" s="183" t="str">
        <f>"Total Annual Costs related to "&amp;BR302</f>
        <v>Total Annual Costs related to Employee9</v>
      </c>
      <c r="BR307" s="184">
        <f>SUM(BR304:BR306)</f>
        <v>0</v>
      </c>
      <c r="BS307" s="193"/>
      <c r="BT307" s="183" t="str">
        <f>"Total Annual Costs related to "&amp;BU302</f>
        <v>Total Annual Costs related to Employee10</v>
      </c>
      <c r="BU307" s="184">
        <f>SUM(BU304:BU306)</f>
        <v>0</v>
      </c>
      <c r="BV307" s="193"/>
      <c r="BW307" s="183" t="str">
        <f>"Total Annual Costs related to "&amp;BX302</f>
        <v>Total Annual Costs related to Employee11</v>
      </c>
      <c r="BX307" s="184">
        <f>SUM(BX304:BX306)</f>
        <v>0</v>
      </c>
      <c r="BY307" s="193"/>
      <c r="BZ307" s="183" t="str">
        <f>"Total Annual Costs related to "&amp;CA302</f>
        <v>Total Annual Costs related to Employee 12</v>
      </c>
      <c r="CA307" s="184">
        <f>SUM(CA304:CA306)</f>
        <v>0</v>
      </c>
      <c r="CB307" s="193"/>
      <c r="CC307" s="183" t="str">
        <f>"Total Annual Costs related to "&amp;CD302</f>
        <v>Total Annual Costs related to Employee 13</v>
      </c>
      <c r="CD307" s="184">
        <f>SUM(CD304:CD306)</f>
        <v>0</v>
      </c>
      <c r="CE307" s="193"/>
      <c r="CF307" s="183" t="str">
        <f>"Total Annual Costs related to "&amp;CG302</f>
        <v>Total Annual Costs related to Employee 14</v>
      </c>
      <c r="CG307" s="184">
        <f>SUM(CG304:CG306)</f>
        <v>0</v>
      </c>
      <c r="CH307" s="193"/>
      <c r="CI307" s="183" t="str">
        <f>"Total Annual Costs related to "&amp;CJ302</f>
        <v>Total Annual Costs related to Employee 15</v>
      </c>
      <c r="CJ307" s="184">
        <f>SUM(CJ304:CJ306)</f>
        <v>0</v>
      </c>
      <c r="CK307" s="193"/>
      <c r="CL307" s="183" t="str">
        <f>"Total Annual Costs related to "&amp;CM302</f>
        <v>Total Annual Costs related to Employee 16</v>
      </c>
      <c r="CM307" s="184">
        <f>SUM(CM304:CM306)</f>
        <v>0</v>
      </c>
      <c r="CN307" s="193"/>
      <c r="CO307" s="183" t="str">
        <f>"Total Annual Costs related to "&amp;CP302</f>
        <v>Total Annual Costs related to Employee 17</v>
      </c>
      <c r="CP307" s="184">
        <f>SUM(CP304:CP306)</f>
        <v>0</v>
      </c>
      <c r="CQ307" s="193"/>
      <c r="CR307" s="183" t="str">
        <f>"Total Annual Costs related to "&amp;CS302</f>
        <v>Total Annual Costs related to Employee 18</v>
      </c>
      <c r="CS307" s="184">
        <f>SUM(CS304:CS306)</f>
        <v>0</v>
      </c>
      <c r="CT307" s="193"/>
      <c r="CU307" s="183" t="str">
        <f>"Total Annual Costs related to "&amp;CV302</f>
        <v>Total Annual Costs related to Employee 19</v>
      </c>
      <c r="CV307" s="184">
        <f>SUM(CV304:CV306)</f>
        <v>0</v>
      </c>
      <c r="CW307" s="193"/>
      <c r="CX307" s="183" t="str">
        <f>"Total Annual Costs related to "&amp;CY302</f>
        <v>Total Annual Costs related to Employee 20</v>
      </c>
      <c r="CY307" s="184">
        <f>SUM(CY304:CY306)</f>
        <v>0</v>
      </c>
      <c r="CZ307" s="193"/>
      <c r="DA307" s="183" t="str">
        <f>"Total Annual Costs related to "&amp;DB302</f>
        <v>Total Annual Costs related to Employee 21</v>
      </c>
      <c r="DB307" s="184">
        <f>SUM(DB304:DB306)</f>
        <v>0</v>
      </c>
      <c r="DC307" s="193"/>
      <c r="DD307" s="183" t="str">
        <f>"Total Annual Costs related to "&amp;DE302</f>
        <v>Total Annual Costs related to Employee 22</v>
      </c>
      <c r="DE307" s="184">
        <f>SUM(DE304:DE306)</f>
        <v>0</v>
      </c>
      <c r="DF307" s="193"/>
      <c r="DG307" s="183" t="str">
        <f>"Total Annual Costs related to "&amp;DH302</f>
        <v>Total Annual Costs related to Employee 23</v>
      </c>
      <c r="DH307" s="184">
        <f>SUM(DH304:DH306)</f>
        <v>0</v>
      </c>
      <c r="DI307" s="193"/>
      <c r="DJ307" s="183" t="str">
        <f>"Total Annual Costs related to "&amp;DK302</f>
        <v>Total Annual Costs related to Employee 24</v>
      </c>
      <c r="DK307" s="184">
        <f>SUM(DK304:DK306)</f>
        <v>0</v>
      </c>
      <c r="DL307" s="193"/>
      <c r="DM307" s="183" t="str">
        <f>"Total Annual Costs related to "&amp;DN302</f>
        <v>Total Annual Costs related to Employee 25</v>
      </c>
      <c r="DN307" s="184">
        <f>SUM(DN304:DN306)</f>
        <v>0</v>
      </c>
      <c r="DO307" s="193"/>
      <c r="DP307" s="183" t="str">
        <f>"Total Annual Costs related to "&amp;DQ302</f>
        <v>Total Annual Costs related to Employee 26</v>
      </c>
      <c r="DQ307" s="184">
        <f>SUM(DQ304:DQ306)</f>
        <v>0</v>
      </c>
      <c r="DR307" s="193"/>
      <c r="DS307" s="183" t="str">
        <f>"Total Annual Costs related to "&amp;DT302</f>
        <v>Total Annual Costs related to Employee 27</v>
      </c>
      <c r="DT307" s="184">
        <f>SUM(DT304:DT306)</f>
        <v>0</v>
      </c>
      <c r="DU307" s="193"/>
      <c r="DV307" s="183" t="str">
        <f>"Total Annual Costs related to "&amp;DW302</f>
        <v>Total Annual Costs related to Employee 28</v>
      </c>
      <c r="DW307" s="184">
        <f>SUM(DW304:DW306)</f>
        <v>0</v>
      </c>
      <c r="DX307" s="193"/>
      <c r="DY307" s="183" t="str">
        <f>"Total Annual Costs related to "&amp;DZ302</f>
        <v>Total Annual Costs related to Employee 29</v>
      </c>
      <c r="DZ307" s="184">
        <f>SUM(DZ304:DZ306)</f>
        <v>0</v>
      </c>
      <c r="EA307" s="193"/>
      <c r="EB307" s="183" t="str">
        <f>"Total Annual Costs related to "&amp;EC302</f>
        <v>Total Annual Costs related to Employee 30</v>
      </c>
      <c r="EC307" s="184">
        <f>SUM(EC304:EC306)</f>
        <v>0</v>
      </c>
      <c r="ED307" s="193"/>
      <c r="EE307" s="183" t="str">
        <f>"Total Annual Costs related to "&amp;EF302</f>
        <v>Total Annual Costs related to Employee 31</v>
      </c>
      <c r="EF307" s="184">
        <f>SUM(EF304:EF306)</f>
        <v>0</v>
      </c>
      <c r="EG307" s="193"/>
      <c r="EH307" s="183" t="str">
        <f>"Total Annual Costs related to "&amp;EI302</f>
        <v>Total Annual Costs related to Employee 32</v>
      </c>
      <c r="EI307" s="184">
        <f>SUM(EI304:EI306)</f>
        <v>0</v>
      </c>
      <c r="EJ307" s="193"/>
      <c r="EK307" s="183" t="str">
        <f>"Total Annual Costs related to "&amp;EL302</f>
        <v>Total Annual Costs related to Employee 33</v>
      </c>
      <c r="EL307" s="184">
        <f>SUM(EL304:EL306)</f>
        <v>0</v>
      </c>
      <c r="EM307" s="193"/>
      <c r="EN307" s="183" t="str">
        <f>"Total Annual Costs related to "&amp;EO302</f>
        <v>Total Annual Costs related to Employee 34</v>
      </c>
      <c r="EO307" s="184">
        <f>SUM(EO304:EO306)</f>
        <v>0</v>
      </c>
      <c r="EP307" s="193"/>
      <c r="EQ307" s="183" t="str">
        <f>"Total Annual Costs related to "&amp;ER302</f>
        <v>Total Annual Costs related to Employee 35</v>
      </c>
      <c r="ER307" s="184">
        <f>SUM(ER304:ER306)</f>
        <v>0</v>
      </c>
      <c r="ES307" s="193"/>
      <c r="ET307" s="183" t="str">
        <f>"Total Annual Costs related to "&amp;EU302</f>
        <v>Total Annual Costs related to Employee 36</v>
      </c>
      <c r="EU307" s="184">
        <f>SUM(EU304:EU306)</f>
        <v>0</v>
      </c>
      <c r="EV307" s="193"/>
      <c r="EW307" s="183" t="str">
        <f>"Total Annual Costs related to "&amp;EX302</f>
        <v>Total Annual Costs related to Employee 37</v>
      </c>
      <c r="EX307" s="184">
        <f>SUM(EX304:EX306)</f>
        <v>0</v>
      </c>
      <c r="EY307" s="193"/>
      <c r="EZ307" s="183" t="str">
        <f>"Total Annual Costs related to "&amp;FA302</f>
        <v>Total Annual Costs related to Employee 38</v>
      </c>
      <c r="FA307" s="184">
        <f>SUM(FA304:FA306)</f>
        <v>0</v>
      </c>
      <c r="FB307" s="193"/>
      <c r="FC307" s="183" t="str">
        <f>"Total Annual Costs related to "&amp;FD302</f>
        <v>Total Annual Costs related to Employee 39</v>
      </c>
      <c r="FD307" s="184">
        <f>SUM(FD304:FD306)</f>
        <v>0</v>
      </c>
      <c r="FE307" s="193"/>
      <c r="FF307" s="183" t="str">
        <f>"Total Annual Costs related to "&amp;FG302</f>
        <v>Total Annual Costs related to Employee 40</v>
      </c>
      <c r="FG307" s="184">
        <f>SUM(FG304:FG306)</f>
        <v>0</v>
      </c>
      <c r="FH307" s="193"/>
      <c r="FI307" s="183" t="str">
        <f>"Total Annual Costs related to "&amp;FJ302</f>
        <v>Total Annual Costs related to Employee 41</v>
      </c>
      <c r="FJ307" s="184">
        <f>SUM(FJ304:FJ306)</f>
        <v>0</v>
      </c>
      <c r="FK307" s="193"/>
      <c r="FL307" s="183" t="str">
        <f>"Total Annual Costs related to "&amp;FM302</f>
        <v>Total Annual Costs related to Employee 42</v>
      </c>
      <c r="FM307" s="184">
        <f>SUM(FM304:FM306)</f>
        <v>0</v>
      </c>
      <c r="FN307" s="193"/>
      <c r="FO307" s="183" t="str">
        <f>"Total Annual Costs related to "&amp;FP302</f>
        <v>Total Annual Costs related to Employee 43</v>
      </c>
      <c r="FP307" s="184">
        <f>SUM(FP304:FP306)</f>
        <v>0</v>
      </c>
      <c r="FQ307" s="193"/>
      <c r="FR307" s="183" t="str">
        <f>"Total Annual Costs related to "&amp;FS302</f>
        <v>Total Annual Costs related to Employee 44</v>
      </c>
      <c r="FS307" s="184">
        <f>SUM(FS304:FS306)</f>
        <v>0</v>
      </c>
      <c r="FT307" s="193"/>
      <c r="FU307" s="183" t="str">
        <f>"Total Annual Costs related to "&amp;FV302</f>
        <v>Total Annual Costs related to Employee 45</v>
      </c>
      <c r="FV307" s="184">
        <f>SUM(FV304:FV306)</f>
        <v>0</v>
      </c>
      <c r="FW307" s="193"/>
      <c r="FX307" s="183" t="str">
        <f>"Total Annual Costs related to "&amp;FY302</f>
        <v>Total Annual Costs related to Employee 46</v>
      </c>
      <c r="FY307" s="184">
        <f>SUM(FY304:FY306)</f>
        <v>0</v>
      </c>
      <c r="FZ307" s="193"/>
      <c r="GA307" s="183" t="str">
        <f>"Total Annual Costs related to "&amp;GB302</f>
        <v>Total Annual Costs related to Employee 47</v>
      </c>
      <c r="GB307" s="184">
        <f>SUM(GB304:GB306)</f>
        <v>0</v>
      </c>
      <c r="GC307" s="193"/>
      <c r="GD307" s="183" t="str">
        <f>"Total Annual Costs related to "&amp;GE302</f>
        <v>Total Annual Costs related to Employee 48</v>
      </c>
      <c r="GE307" s="184">
        <f>SUM(GE304:GE306)</f>
        <v>0</v>
      </c>
      <c r="GF307" s="193"/>
      <c r="GG307" s="183" t="str">
        <f>"Total Annual Costs related to "&amp;GH302</f>
        <v>Total Annual Costs related to Employee 49</v>
      </c>
      <c r="GH307" s="184">
        <f>SUM(GH304:GH306)</f>
        <v>0</v>
      </c>
      <c r="GI307" s="193"/>
      <c r="GJ307" s="183" t="str">
        <f>"Total Annual Costs related to "&amp;GK302</f>
        <v>Total Annual Costs related to Employee 50</v>
      </c>
      <c r="GK307" s="184">
        <f>SUM(GK304:GK306)</f>
        <v>0</v>
      </c>
    </row>
    <row r="308" spans="42:193" hidden="1" x14ac:dyDescent="0.25">
      <c r="AP308" s="404">
        <v>8</v>
      </c>
      <c r="AR308" s="418" t="str">
        <f ca="1">HLOOKUP('Step 1-Employee Info'!J14,_DeptCompare,$AR$294,FALSE)</f>
        <v>N/A</v>
      </c>
      <c r="AS308" s="185" t="s">
        <v>262</v>
      </c>
      <c r="AT308" s="186" t="str">
        <f>HLOOKUP(AT302,_EmpData,'Step 1-Employee Info'!$G$73,FALSE)</f>
        <v/>
      </c>
      <c r="AU308" s="193"/>
      <c r="AV308" s="185" t="s">
        <v>262</v>
      </c>
      <c r="AW308" s="186" t="str">
        <f>HLOOKUP(AW302,_EmpData,'Step 1-Employee Info'!$G$73,FALSE)</f>
        <v/>
      </c>
      <c r="AX308" s="193"/>
      <c r="AY308" s="185" t="s">
        <v>262</v>
      </c>
      <c r="AZ308" s="186" t="str">
        <f>HLOOKUP(AZ302,_EmpData,'Step 1-Employee Info'!$G$73,FALSE)</f>
        <v/>
      </c>
      <c r="BA308" s="193"/>
      <c r="BB308" s="185" t="s">
        <v>262</v>
      </c>
      <c r="BC308" s="186" t="str">
        <f>HLOOKUP(BC302,_EmpData,'Step 1-Employee Info'!$G$73,FALSE)</f>
        <v/>
      </c>
      <c r="BD308" s="193"/>
      <c r="BE308" s="185" t="s">
        <v>262</v>
      </c>
      <c r="BF308" s="186" t="str">
        <f>HLOOKUP(BF302,_EmpData,'Step 1-Employee Info'!$G$73,FALSE)</f>
        <v/>
      </c>
      <c r="BG308" s="193"/>
      <c r="BH308" s="185" t="s">
        <v>262</v>
      </c>
      <c r="BI308" s="186" t="str">
        <f>HLOOKUP(BI302,_EmpData,'Step 1-Employee Info'!$G$73,FALSE)</f>
        <v/>
      </c>
      <c r="BJ308" s="193"/>
      <c r="BK308" s="185" t="s">
        <v>262</v>
      </c>
      <c r="BL308" s="186" t="str">
        <f>HLOOKUP(BL302,_EmpData,'Step 1-Employee Info'!$G$73,FALSE)</f>
        <v/>
      </c>
      <c r="BM308" s="193"/>
      <c r="BN308" s="185" t="s">
        <v>262</v>
      </c>
      <c r="BO308" s="186" t="str">
        <f>HLOOKUP(BO302,_EmpData,'Step 1-Employee Info'!$G$73,FALSE)</f>
        <v/>
      </c>
      <c r="BP308" s="193"/>
      <c r="BQ308" s="185" t="s">
        <v>262</v>
      </c>
      <c r="BR308" s="186" t="str">
        <f>HLOOKUP(BR302,_EmpData,'Step 1-Employee Info'!$G$73,FALSE)</f>
        <v/>
      </c>
      <c r="BS308" s="193"/>
      <c r="BT308" s="185" t="s">
        <v>262</v>
      </c>
      <c r="BU308" s="186" t="str">
        <f>HLOOKUP(BU302,_EmpData,'Step 1-Employee Info'!$G$73,FALSE)</f>
        <v/>
      </c>
      <c r="BV308" s="193"/>
      <c r="BW308" s="185" t="s">
        <v>262</v>
      </c>
      <c r="BX308" s="186" t="str">
        <f>HLOOKUP(BX302,_EmpData,'Step 1-Employee Info'!$G$73,FALSE)</f>
        <v/>
      </c>
      <c r="BY308" s="193"/>
      <c r="BZ308" s="185" t="s">
        <v>262</v>
      </c>
      <c r="CA308" s="186" t="str">
        <f>HLOOKUP(CA302,_EmpData,'Step 1-Employee Info'!$G$73,FALSE)</f>
        <v/>
      </c>
      <c r="CB308" s="193"/>
      <c r="CC308" s="185" t="s">
        <v>262</v>
      </c>
      <c r="CD308" s="186" t="str">
        <f>HLOOKUP(CD302,_EmpData,'Step 1-Employee Info'!$G$73,FALSE)</f>
        <v/>
      </c>
      <c r="CE308" s="193"/>
      <c r="CF308" s="185" t="s">
        <v>262</v>
      </c>
      <c r="CG308" s="186" t="str">
        <f>HLOOKUP(CG302,_EmpData,'Step 1-Employee Info'!$G$73,FALSE)</f>
        <v/>
      </c>
      <c r="CH308" s="193"/>
      <c r="CI308" s="185" t="s">
        <v>262</v>
      </c>
      <c r="CJ308" s="186" t="str">
        <f>HLOOKUP(CJ302,_EmpData,'Step 1-Employee Info'!$G$73,FALSE)</f>
        <v/>
      </c>
      <c r="CK308" s="193"/>
      <c r="CL308" s="185" t="s">
        <v>262</v>
      </c>
      <c r="CM308" s="186" t="str">
        <f>HLOOKUP(CM302,_EmpData,'Step 1-Employee Info'!$G$73,FALSE)</f>
        <v/>
      </c>
      <c r="CN308" s="193"/>
      <c r="CO308" s="185" t="s">
        <v>262</v>
      </c>
      <c r="CP308" s="186" t="str">
        <f>HLOOKUP(CP302,_EmpData,'Step 1-Employee Info'!$G$73,FALSE)</f>
        <v/>
      </c>
      <c r="CQ308" s="193"/>
      <c r="CR308" s="185" t="s">
        <v>262</v>
      </c>
      <c r="CS308" s="186" t="str">
        <f>HLOOKUP(CS302,_EmpData,'Step 1-Employee Info'!$G$73,FALSE)</f>
        <v/>
      </c>
      <c r="CT308" s="193"/>
      <c r="CU308" s="185" t="s">
        <v>262</v>
      </c>
      <c r="CV308" s="186" t="str">
        <f>HLOOKUP(CV302,_EmpData,'Step 1-Employee Info'!$G$73,FALSE)</f>
        <v/>
      </c>
      <c r="CW308" s="193"/>
      <c r="CX308" s="185" t="s">
        <v>262</v>
      </c>
      <c r="CY308" s="186" t="str">
        <f>HLOOKUP(CY302,_EmpData,'Step 1-Employee Info'!$G$73,FALSE)</f>
        <v/>
      </c>
      <c r="CZ308" s="193"/>
      <c r="DA308" s="185" t="s">
        <v>262</v>
      </c>
      <c r="DB308" s="186" t="str">
        <f>HLOOKUP(DB302,_EmpData,'Step 1-Employee Info'!$G$73,FALSE)</f>
        <v/>
      </c>
      <c r="DC308" s="193"/>
      <c r="DD308" s="185" t="s">
        <v>262</v>
      </c>
      <c r="DE308" s="186" t="str">
        <f>HLOOKUP(DE302,_EmpData,'Step 1-Employee Info'!$G$73,FALSE)</f>
        <v/>
      </c>
      <c r="DF308" s="193"/>
      <c r="DG308" s="185" t="s">
        <v>262</v>
      </c>
      <c r="DH308" s="186" t="str">
        <f>HLOOKUP(DH302,_EmpData,'Step 1-Employee Info'!$G$73,FALSE)</f>
        <v/>
      </c>
      <c r="DI308" s="193"/>
      <c r="DJ308" s="185" t="s">
        <v>262</v>
      </c>
      <c r="DK308" s="186" t="str">
        <f>HLOOKUP(DK302,_EmpData,'Step 1-Employee Info'!$G$73,FALSE)</f>
        <v/>
      </c>
      <c r="DL308" s="193"/>
      <c r="DM308" s="185" t="s">
        <v>262</v>
      </c>
      <c r="DN308" s="186" t="str">
        <f>HLOOKUP(DN302,_EmpData,'Step 1-Employee Info'!$G$73,FALSE)</f>
        <v/>
      </c>
      <c r="DO308" s="193"/>
      <c r="DP308" s="185" t="s">
        <v>262</v>
      </c>
      <c r="DQ308" s="186" t="str">
        <f>HLOOKUP(DQ302,_EmpData,'Step 1-Employee Info'!$G$73,FALSE)</f>
        <v/>
      </c>
      <c r="DR308" s="193"/>
      <c r="DS308" s="185" t="s">
        <v>262</v>
      </c>
      <c r="DT308" s="186" t="str">
        <f>HLOOKUP(DT302,_EmpData,'Step 1-Employee Info'!$G$73,FALSE)</f>
        <v/>
      </c>
      <c r="DU308" s="193"/>
      <c r="DV308" s="185" t="s">
        <v>262</v>
      </c>
      <c r="DW308" s="186" t="str">
        <f>HLOOKUP(DW302,_EmpData,'Step 1-Employee Info'!$G$73,FALSE)</f>
        <v/>
      </c>
      <c r="DX308" s="193"/>
      <c r="DY308" s="185" t="s">
        <v>262</v>
      </c>
      <c r="DZ308" s="186" t="str">
        <f>HLOOKUP(DZ302,_EmpData,'Step 1-Employee Info'!$G$73,FALSE)</f>
        <v/>
      </c>
      <c r="EA308" s="193"/>
      <c r="EB308" s="185" t="s">
        <v>262</v>
      </c>
      <c r="EC308" s="186" t="str">
        <f>HLOOKUP(EC302,_EmpData,'Step 1-Employee Info'!$G$73,FALSE)</f>
        <v/>
      </c>
      <c r="ED308" s="193"/>
      <c r="EE308" s="185" t="s">
        <v>262</v>
      </c>
      <c r="EF308" s="186" t="str">
        <f>HLOOKUP(EF302,_EmpData,'Step 1-Employee Info'!$G$73,FALSE)</f>
        <v/>
      </c>
      <c r="EG308" s="193"/>
      <c r="EH308" s="185" t="s">
        <v>262</v>
      </c>
      <c r="EI308" s="186" t="str">
        <f>HLOOKUP(EI302,_EmpData,'Step 1-Employee Info'!$G$73,FALSE)</f>
        <v/>
      </c>
      <c r="EJ308" s="193"/>
      <c r="EK308" s="185" t="s">
        <v>262</v>
      </c>
      <c r="EL308" s="186" t="str">
        <f>HLOOKUP(EL302,_EmpData,'Step 1-Employee Info'!$G$73,FALSE)</f>
        <v/>
      </c>
      <c r="EM308" s="193"/>
      <c r="EN308" s="185" t="s">
        <v>262</v>
      </c>
      <c r="EO308" s="186" t="str">
        <f>HLOOKUP(EO302,_EmpData,'Step 1-Employee Info'!$G$73,FALSE)</f>
        <v/>
      </c>
      <c r="EP308" s="193"/>
      <c r="EQ308" s="185" t="s">
        <v>262</v>
      </c>
      <c r="ER308" s="186" t="str">
        <f>HLOOKUP(ER302,_EmpData,'Step 1-Employee Info'!$G$73,FALSE)</f>
        <v/>
      </c>
      <c r="ES308" s="193"/>
      <c r="ET308" s="185" t="s">
        <v>262</v>
      </c>
      <c r="EU308" s="186" t="str">
        <f>HLOOKUP(EU302,_EmpData,'Step 1-Employee Info'!$G$73,FALSE)</f>
        <v/>
      </c>
      <c r="EV308" s="193"/>
      <c r="EW308" s="185" t="s">
        <v>262</v>
      </c>
      <c r="EX308" s="186" t="str">
        <f>HLOOKUP(EX302,_EmpData,'Step 1-Employee Info'!$G$73,FALSE)</f>
        <v/>
      </c>
      <c r="EY308" s="193"/>
      <c r="EZ308" s="185" t="s">
        <v>262</v>
      </c>
      <c r="FA308" s="186" t="str">
        <f>HLOOKUP(FA302,_EmpData,'Step 1-Employee Info'!$G$73,FALSE)</f>
        <v/>
      </c>
      <c r="FB308" s="193"/>
      <c r="FC308" s="185" t="s">
        <v>262</v>
      </c>
      <c r="FD308" s="186" t="str">
        <f>HLOOKUP(FD302,_EmpData,'Step 1-Employee Info'!$G$73,FALSE)</f>
        <v/>
      </c>
      <c r="FE308" s="193"/>
      <c r="FF308" s="185" t="s">
        <v>262</v>
      </c>
      <c r="FG308" s="186" t="str">
        <f>HLOOKUP(FG302,_EmpData,'Step 1-Employee Info'!$G$73,FALSE)</f>
        <v/>
      </c>
      <c r="FH308" s="193"/>
      <c r="FI308" s="185" t="s">
        <v>262</v>
      </c>
      <c r="FJ308" s="186" t="str">
        <f>HLOOKUP(FJ302,_EmpData,'Step 1-Employee Info'!$G$73,FALSE)</f>
        <v/>
      </c>
      <c r="FK308" s="193"/>
      <c r="FL308" s="185" t="s">
        <v>262</v>
      </c>
      <c r="FM308" s="186" t="str">
        <f>HLOOKUP(FM302,_EmpData,'Step 1-Employee Info'!$G$73,FALSE)</f>
        <v/>
      </c>
      <c r="FN308" s="193"/>
      <c r="FO308" s="185" t="s">
        <v>262</v>
      </c>
      <c r="FP308" s="186" t="str">
        <f>HLOOKUP(FP302,_EmpData,'Step 1-Employee Info'!$G$73,FALSE)</f>
        <v/>
      </c>
      <c r="FQ308" s="193"/>
      <c r="FR308" s="185" t="s">
        <v>262</v>
      </c>
      <c r="FS308" s="186" t="str">
        <f>HLOOKUP(FS302,_EmpData,'Step 1-Employee Info'!$G$73,FALSE)</f>
        <v/>
      </c>
      <c r="FT308" s="193"/>
      <c r="FU308" s="185" t="s">
        <v>262</v>
      </c>
      <c r="FV308" s="186" t="str">
        <f>HLOOKUP(FV302,_EmpData,'Step 1-Employee Info'!$G$73,FALSE)</f>
        <v/>
      </c>
      <c r="FW308" s="193"/>
      <c r="FX308" s="185" t="s">
        <v>262</v>
      </c>
      <c r="FY308" s="186" t="str">
        <f>HLOOKUP(FY302,_EmpData,'Step 1-Employee Info'!$G$73,FALSE)</f>
        <v/>
      </c>
      <c r="FZ308" s="193"/>
      <c r="GA308" s="185" t="s">
        <v>262</v>
      </c>
      <c r="GB308" s="186" t="str">
        <f>HLOOKUP(GB302,_EmpData,'Step 1-Employee Info'!$G$73,FALSE)</f>
        <v/>
      </c>
      <c r="GC308" s="193"/>
      <c r="GD308" s="185" t="s">
        <v>262</v>
      </c>
      <c r="GE308" s="186" t="str">
        <f>HLOOKUP(GE302,_EmpData,'Step 1-Employee Info'!$G$73,FALSE)</f>
        <v/>
      </c>
      <c r="GF308" s="193"/>
      <c r="GG308" s="185" t="s">
        <v>262</v>
      </c>
      <c r="GH308" s="186" t="str">
        <f>HLOOKUP(GH302,_EmpData,'Step 1-Employee Info'!$G$73,FALSE)</f>
        <v/>
      </c>
      <c r="GI308" s="193"/>
      <c r="GJ308" s="185" t="s">
        <v>262</v>
      </c>
      <c r="GK308" s="186" t="str">
        <f>HLOOKUP(GK302,_EmpData,'Step 1-Employee Info'!$G$73,FALSE)</f>
        <v/>
      </c>
    </row>
    <row r="309" spans="42:193" hidden="1" x14ac:dyDescent="0.25">
      <c r="AP309" s="404">
        <v>9</v>
      </c>
      <c r="AR309" s="418" t="str">
        <f ca="1">HLOOKUP('Step 1-Employee Info'!J15,_DeptCompare,$AR$294,FALSE)</f>
        <v>N/A</v>
      </c>
      <c r="AS309" s="1165" t="s">
        <v>260</v>
      </c>
      <c r="AT309" s="1166"/>
      <c r="AU309" s="193"/>
      <c r="AV309" s="1165" t="s">
        <v>260</v>
      </c>
      <c r="AW309" s="1166"/>
      <c r="AX309" s="193"/>
      <c r="AY309" s="1165" t="s">
        <v>260</v>
      </c>
      <c r="AZ309" s="1166"/>
      <c r="BA309" s="193"/>
      <c r="BB309" s="1165" t="s">
        <v>260</v>
      </c>
      <c r="BC309" s="1166"/>
      <c r="BD309" s="193"/>
      <c r="BE309" s="1165" t="s">
        <v>260</v>
      </c>
      <c r="BF309" s="1166"/>
      <c r="BG309" s="193"/>
      <c r="BH309" s="1165" t="s">
        <v>260</v>
      </c>
      <c r="BI309" s="1166"/>
      <c r="BJ309" s="193"/>
      <c r="BK309" s="1165" t="s">
        <v>260</v>
      </c>
      <c r="BL309" s="1166"/>
      <c r="BM309" s="193"/>
      <c r="BN309" s="1165" t="s">
        <v>260</v>
      </c>
      <c r="BO309" s="1166"/>
      <c r="BP309" s="193"/>
      <c r="BQ309" s="1165" t="s">
        <v>260</v>
      </c>
      <c r="BR309" s="1166"/>
      <c r="BS309" s="193"/>
      <c r="BT309" s="1165" t="s">
        <v>260</v>
      </c>
      <c r="BU309" s="1166"/>
      <c r="BV309" s="193"/>
      <c r="BW309" s="1165" t="s">
        <v>260</v>
      </c>
      <c r="BX309" s="1166"/>
      <c r="BY309" s="193"/>
      <c r="BZ309" s="1165" t="s">
        <v>260</v>
      </c>
      <c r="CA309" s="1166"/>
      <c r="CB309" s="193"/>
      <c r="CC309" s="1165" t="s">
        <v>260</v>
      </c>
      <c r="CD309" s="1166"/>
      <c r="CE309" s="193"/>
      <c r="CF309" s="1165" t="s">
        <v>260</v>
      </c>
      <c r="CG309" s="1166"/>
      <c r="CH309" s="193"/>
      <c r="CI309" s="1165" t="s">
        <v>260</v>
      </c>
      <c r="CJ309" s="1166"/>
      <c r="CK309" s="193"/>
      <c r="CL309" s="1165" t="s">
        <v>260</v>
      </c>
      <c r="CM309" s="1166"/>
      <c r="CN309" s="193"/>
      <c r="CO309" s="1165" t="s">
        <v>260</v>
      </c>
      <c r="CP309" s="1166"/>
      <c r="CQ309" s="193"/>
      <c r="CR309" s="1165" t="s">
        <v>260</v>
      </c>
      <c r="CS309" s="1166"/>
      <c r="CT309" s="193"/>
      <c r="CU309" s="1165" t="s">
        <v>260</v>
      </c>
      <c r="CV309" s="1166"/>
      <c r="CW309" s="193"/>
      <c r="CX309" s="1165" t="s">
        <v>260</v>
      </c>
      <c r="CY309" s="1166"/>
      <c r="CZ309" s="193"/>
      <c r="DA309" s="1165" t="s">
        <v>260</v>
      </c>
      <c r="DB309" s="1166"/>
      <c r="DC309" s="193"/>
      <c r="DD309" s="1165" t="s">
        <v>260</v>
      </c>
      <c r="DE309" s="1166"/>
      <c r="DF309" s="193"/>
      <c r="DG309" s="1165" t="s">
        <v>260</v>
      </c>
      <c r="DH309" s="1166"/>
      <c r="DI309" s="193"/>
      <c r="DJ309" s="1165" t="s">
        <v>260</v>
      </c>
      <c r="DK309" s="1166"/>
      <c r="DL309" s="193"/>
      <c r="DM309" s="1165" t="s">
        <v>260</v>
      </c>
      <c r="DN309" s="1166"/>
      <c r="DO309" s="193"/>
      <c r="DP309" s="1165" t="s">
        <v>260</v>
      </c>
      <c r="DQ309" s="1166"/>
      <c r="DR309" s="193"/>
      <c r="DS309" s="1165" t="s">
        <v>260</v>
      </c>
      <c r="DT309" s="1166"/>
      <c r="DU309" s="193"/>
      <c r="DV309" s="1165" t="s">
        <v>260</v>
      </c>
      <c r="DW309" s="1166"/>
      <c r="DX309" s="193"/>
      <c r="DY309" s="1165" t="s">
        <v>260</v>
      </c>
      <c r="DZ309" s="1166"/>
      <c r="EA309" s="193"/>
      <c r="EB309" s="1165" t="s">
        <v>260</v>
      </c>
      <c r="EC309" s="1166"/>
      <c r="ED309" s="193"/>
      <c r="EE309" s="1165" t="s">
        <v>260</v>
      </c>
      <c r="EF309" s="1166"/>
      <c r="EG309" s="193"/>
      <c r="EH309" s="1165" t="s">
        <v>260</v>
      </c>
      <c r="EI309" s="1166"/>
      <c r="EJ309" s="193"/>
      <c r="EK309" s="1165" t="s">
        <v>260</v>
      </c>
      <c r="EL309" s="1166"/>
      <c r="EM309" s="193"/>
      <c r="EN309" s="1165" t="s">
        <v>260</v>
      </c>
      <c r="EO309" s="1166"/>
      <c r="EP309" s="193"/>
      <c r="EQ309" s="1165" t="s">
        <v>260</v>
      </c>
      <c r="ER309" s="1166"/>
      <c r="ES309" s="193"/>
      <c r="ET309" s="1165" t="s">
        <v>260</v>
      </c>
      <c r="EU309" s="1166"/>
      <c r="EV309" s="193"/>
      <c r="EW309" s="1165" t="s">
        <v>260</v>
      </c>
      <c r="EX309" s="1166"/>
      <c r="EY309" s="193"/>
      <c r="EZ309" s="1165" t="s">
        <v>260</v>
      </c>
      <c r="FA309" s="1166"/>
      <c r="FB309" s="193"/>
      <c r="FC309" s="1165" t="s">
        <v>260</v>
      </c>
      <c r="FD309" s="1166"/>
      <c r="FE309" s="193"/>
      <c r="FF309" s="1165" t="s">
        <v>260</v>
      </c>
      <c r="FG309" s="1166"/>
      <c r="FH309" s="193"/>
      <c r="FI309" s="1165" t="s">
        <v>260</v>
      </c>
      <c r="FJ309" s="1166"/>
      <c r="FK309" s="193"/>
      <c r="FL309" s="1165" t="s">
        <v>260</v>
      </c>
      <c r="FM309" s="1166"/>
      <c r="FN309" s="193"/>
      <c r="FO309" s="1165" t="s">
        <v>260</v>
      </c>
      <c r="FP309" s="1166"/>
      <c r="FQ309" s="193"/>
      <c r="FR309" s="1165" t="s">
        <v>260</v>
      </c>
      <c r="FS309" s="1166"/>
      <c r="FT309" s="193"/>
      <c r="FU309" s="1165" t="s">
        <v>260</v>
      </c>
      <c r="FV309" s="1166"/>
      <c r="FW309" s="193"/>
      <c r="FX309" s="1165" t="s">
        <v>260</v>
      </c>
      <c r="FY309" s="1166"/>
      <c r="FZ309" s="193"/>
      <c r="GA309" s="1165" t="s">
        <v>260</v>
      </c>
      <c r="GB309" s="1166"/>
      <c r="GC309" s="193"/>
      <c r="GD309" s="1165" t="s">
        <v>260</v>
      </c>
      <c r="GE309" s="1166"/>
      <c r="GF309" s="193"/>
      <c r="GG309" s="1165" t="s">
        <v>260</v>
      </c>
      <c r="GH309" s="1166"/>
      <c r="GI309" s="193"/>
      <c r="GJ309" s="1165" t="s">
        <v>260</v>
      </c>
      <c r="GK309" s="1166"/>
    </row>
    <row r="310" spans="42:193" hidden="1" x14ac:dyDescent="0.25">
      <c r="AP310" s="404">
        <v>10</v>
      </c>
      <c r="AR310" s="418" t="str">
        <f ca="1">HLOOKUP('Step 1-Employee Info'!J16,_DeptCompare,$AR$294,FALSE)</f>
        <v>N/A</v>
      </c>
      <c r="AS310" s="187" t="s">
        <v>381</v>
      </c>
      <c r="AT310" s="186">
        <f>HLOOKUP(AT302,_EmpData,'Step 1-Employee Info'!$G$79,FALSE)</f>
        <v>0</v>
      </c>
      <c r="AU310" s="193"/>
      <c r="AV310" s="187" t="s">
        <v>381</v>
      </c>
      <c r="AW310" s="186">
        <f>HLOOKUP(AW302,_EmpData,'Step 1-Employee Info'!$G$79,FALSE)</f>
        <v>0</v>
      </c>
      <c r="AX310" s="193"/>
      <c r="AY310" s="187" t="s">
        <v>381</v>
      </c>
      <c r="AZ310" s="186">
        <f>HLOOKUP(AZ302,_EmpData,'Step 1-Employee Info'!$G$79,FALSE)</f>
        <v>0</v>
      </c>
      <c r="BA310" s="193"/>
      <c r="BB310" s="187" t="s">
        <v>381</v>
      </c>
      <c r="BC310" s="186">
        <f>HLOOKUP(BC302,_EmpData,'Step 1-Employee Info'!$G$79,FALSE)</f>
        <v>0</v>
      </c>
      <c r="BD310" s="193"/>
      <c r="BE310" s="187" t="s">
        <v>381</v>
      </c>
      <c r="BF310" s="186">
        <f>HLOOKUP(BF302,_EmpData,'Step 1-Employee Info'!$G$79,FALSE)</f>
        <v>0</v>
      </c>
      <c r="BG310" s="193"/>
      <c r="BH310" s="187" t="s">
        <v>381</v>
      </c>
      <c r="BI310" s="186">
        <f>HLOOKUP(BI302,_EmpData,'Step 1-Employee Info'!$G$79,FALSE)</f>
        <v>0</v>
      </c>
      <c r="BJ310" s="193"/>
      <c r="BK310" s="187" t="s">
        <v>381</v>
      </c>
      <c r="BL310" s="186">
        <f>HLOOKUP(BL302,_EmpData,'Step 1-Employee Info'!$G$79,FALSE)</f>
        <v>0</v>
      </c>
      <c r="BM310" s="193"/>
      <c r="BN310" s="187" t="s">
        <v>381</v>
      </c>
      <c r="BO310" s="186">
        <f>HLOOKUP(BO302,_EmpData,'Step 1-Employee Info'!$G$79,FALSE)</f>
        <v>0</v>
      </c>
      <c r="BP310" s="193"/>
      <c r="BQ310" s="187" t="s">
        <v>381</v>
      </c>
      <c r="BR310" s="186">
        <f>HLOOKUP(BR302,_EmpData,'Step 1-Employee Info'!$G$79,FALSE)</f>
        <v>0</v>
      </c>
      <c r="BS310" s="193"/>
      <c r="BT310" s="187" t="s">
        <v>381</v>
      </c>
      <c r="BU310" s="186">
        <f>HLOOKUP(BU302,_EmpData,'Step 1-Employee Info'!$G$79,FALSE)</f>
        <v>0</v>
      </c>
      <c r="BV310" s="193"/>
      <c r="BW310" s="187" t="s">
        <v>381</v>
      </c>
      <c r="BX310" s="186">
        <f>HLOOKUP(BX302,_EmpData,'Step 1-Employee Info'!$G$79,FALSE)</f>
        <v>0</v>
      </c>
      <c r="BY310" s="193"/>
      <c r="BZ310" s="187" t="s">
        <v>381</v>
      </c>
      <c r="CA310" s="186">
        <f>HLOOKUP(CA302,_EmpData,'Step 1-Employee Info'!$G$79,FALSE)</f>
        <v>0</v>
      </c>
      <c r="CB310" s="193"/>
      <c r="CC310" s="187" t="s">
        <v>381</v>
      </c>
      <c r="CD310" s="186">
        <f>HLOOKUP(CD302,_EmpData,'Step 1-Employee Info'!$G$79,FALSE)</f>
        <v>0</v>
      </c>
      <c r="CE310" s="193"/>
      <c r="CF310" s="187" t="s">
        <v>381</v>
      </c>
      <c r="CG310" s="186">
        <f>HLOOKUP(CG302,_EmpData,'Step 1-Employee Info'!$G$79,FALSE)</f>
        <v>0</v>
      </c>
      <c r="CH310" s="193"/>
      <c r="CI310" s="187" t="s">
        <v>381</v>
      </c>
      <c r="CJ310" s="186">
        <f>HLOOKUP(CJ302,_EmpData,'Step 1-Employee Info'!$G$79,FALSE)</f>
        <v>0</v>
      </c>
      <c r="CK310" s="193"/>
      <c r="CL310" s="187" t="s">
        <v>381</v>
      </c>
      <c r="CM310" s="186">
        <f>HLOOKUP(CM302,_EmpData,'Step 1-Employee Info'!$G$79,FALSE)</f>
        <v>0</v>
      </c>
      <c r="CN310" s="193"/>
      <c r="CO310" s="187" t="s">
        <v>381</v>
      </c>
      <c r="CP310" s="186">
        <f>HLOOKUP(CP302,_EmpData,'Step 1-Employee Info'!$G$79,FALSE)</f>
        <v>0</v>
      </c>
      <c r="CQ310" s="193"/>
      <c r="CR310" s="187" t="s">
        <v>381</v>
      </c>
      <c r="CS310" s="186">
        <f>HLOOKUP(CS302,_EmpData,'Step 1-Employee Info'!$G$79,FALSE)</f>
        <v>0</v>
      </c>
      <c r="CT310" s="193"/>
      <c r="CU310" s="187" t="s">
        <v>381</v>
      </c>
      <c r="CV310" s="186">
        <f>HLOOKUP(CV302,_EmpData,'Step 1-Employee Info'!$G$79,FALSE)</f>
        <v>0</v>
      </c>
      <c r="CW310" s="193"/>
      <c r="CX310" s="187" t="s">
        <v>381</v>
      </c>
      <c r="CY310" s="186">
        <f>HLOOKUP(CY302,_EmpData,'Step 1-Employee Info'!$G$79,FALSE)</f>
        <v>0</v>
      </c>
      <c r="CZ310" s="193"/>
      <c r="DA310" s="187" t="s">
        <v>381</v>
      </c>
      <c r="DB310" s="186">
        <f>HLOOKUP(DB302,_EmpData,'Step 1-Employee Info'!$G$79,FALSE)</f>
        <v>0</v>
      </c>
      <c r="DC310" s="193"/>
      <c r="DD310" s="187" t="s">
        <v>381</v>
      </c>
      <c r="DE310" s="186">
        <f>HLOOKUP(DE302,_EmpData,'Step 1-Employee Info'!$G$79,FALSE)</f>
        <v>0</v>
      </c>
      <c r="DF310" s="193"/>
      <c r="DG310" s="187" t="s">
        <v>381</v>
      </c>
      <c r="DH310" s="186">
        <f>HLOOKUP(DH302,_EmpData,'Step 1-Employee Info'!$G$79,FALSE)</f>
        <v>0</v>
      </c>
      <c r="DI310" s="193"/>
      <c r="DJ310" s="187" t="s">
        <v>381</v>
      </c>
      <c r="DK310" s="186">
        <f>HLOOKUP(DK302,_EmpData,'Step 1-Employee Info'!$G$79,FALSE)</f>
        <v>0</v>
      </c>
      <c r="DL310" s="193"/>
      <c r="DM310" s="187" t="s">
        <v>381</v>
      </c>
      <c r="DN310" s="186">
        <f>HLOOKUP(DN302,_EmpData,'Step 1-Employee Info'!$G$79,FALSE)</f>
        <v>0</v>
      </c>
      <c r="DO310" s="193"/>
      <c r="DP310" s="187" t="s">
        <v>381</v>
      </c>
      <c r="DQ310" s="186">
        <f>HLOOKUP(DQ302,_EmpData,'Step 1-Employee Info'!$G$79,FALSE)</f>
        <v>0</v>
      </c>
      <c r="DR310" s="193"/>
      <c r="DS310" s="187" t="s">
        <v>381</v>
      </c>
      <c r="DT310" s="186">
        <f>HLOOKUP(DT302,_EmpData,'Step 1-Employee Info'!$G$79,FALSE)</f>
        <v>0</v>
      </c>
      <c r="DU310" s="193"/>
      <c r="DV310" s="187" t="s">
        <v>381</v>
      </c>
      <c r="DW310" s="186">
        <f>HLOOKUP(DW302,_EmpData,'Step 1-Employee Info'!$G$79,FALSE)</f>
        <v>0</v>
      </c>
      <c r="DX310" s="193"/>
      <c r="DY310" s="187" t="s">
        <v>381</v>
      </c>
      <c r="DZ310" s="186">
        <f>HLOOKUP(DZ302,_EmpData,'Step 1-Employee Info'!$G$79,FALSE)</f>
        <v>0</v>
      </c>
      <c r="EA310" s="193"/>
      <c r="EB310" s="187" t="s">
        <v>381</v>
      </c>
      <c r="EC310" s="186">
        <f>HLOOKUP(EC302,_EmpData,'Step 1-Employee Info'!$G$79,FALSE)</f>
        <v>0</v>
      </c>
      <c r="ED310" s="193"/>
      <c r="EE310" s="187" t="s">
        <v>381</v>
      </c>
      <c r="EF310" s="186">
        <f>HLOOKUP(EF302,_EmpData,'Step 1-Employee Info'!$G$79,FALSE)</f>
        <v>0</v>
      </c>
      <c r="EG310" s="193"/>
      <c r="EH310" s="187" t="s">
        <v>381</v>
      </c>
      <c r="EI310" s="186">
        <f>HLOOKUP(EI302,_EmpData,'Step 1-Employee Info'!$G$79,FALSE)</f>
        <v>0</v>
      </c>
      <c r="EJ310" s="193"/>
      <c r="EK310" s="187" t="s">
        <v>381</v>
      </c>
      <c r="EL310" s="186">
        <f>HLOOKUP(EL302,_EmpData,'Step 1-Employee Info'!$G$79,FALSE)</f>
        <v>0</v>
      </c>
      <c r="EM310" s="193"/>
      <c r="EN310" s="187" t="s">
        <v>381</v>
      </c>
      <c r="EO310" s="186">
        <f>HLOOKUP(EO302,_EmpData,'Step 1-Employee Info'!$G$79,FALSE)</f>
        <v>0</v>
      </c>
      <c r="EP310" s="193"/>
      <c r="EQ310" s="187" t="s">
        <v>381</v>
      </c>
      <c r="ER310" s="186">
        <f>HLOOKUP(ER302,_EmpData,'Step 1-Employee Info'!$G$79,FALSE)</f>
        <v>0</v>
      </c>
      <c r="ES310" s="193"/>
      <c r="ET310" s="187" t="s">
        <v>381</v>
      </c>
      <c r="EU310" s="186">
        <f>HLOOKUP(EU302,_EmpData,'Step 1-Employee Info'!$G$79,FALSE)</f>
        <v>0</v>
      </c>
      <c r="EV310" s="193"/>
      <c r="EW310" s="187" t="s">
        <v>381</v>
      </c>
      <c r="EX310" s="186">
        <f>HLOOKUP(EX302,_EmpData,'Step 1-Employee Info'!$G$79,FALSE)</f>
        <v>0</v>
      </c>
      <c r="EY310" s="193"/>
      <c r="EZ310" s="187" t="s">
        <v>381</v>
      </c>
      <c r="FA310" s="186">
        <f>HLOOKUP(FA302,_EmpData,'Step 1-Employee Info'!$G$79,FALSE)</f>
        <v>0</v>
      </c>
      <c r="FB310" s="193"/>
      <c r="FC310" s="187" t="s">
        <v>381</v>
      </c>
      <c r="FD310" s="186">
        <f>HLOOKUP(FD302,_EmpData,'Step 1-Employee Info'!$G$79,FALSE)</f>
        <v>0</v>
      </c>
      <c r="FE310" s="193"/>
      <c r="FF310" s="187" t="s">
        <v>381</v>
      </c>
      <c r="FG310" s="186">
        <f>HLOOKUP(FG302,_EmpData,'Step 1-Employee Info'!$G$79,FALSE)</f>
        <v>0</v>
      </c>
      <c r="FH310" s="193"/>
      <c r="FI310" s="187" t="s">
        <v>381</v>
      </c>
      <c r="FJ310" s="186">
        <f>HLOOKUP(FJ302,_EmpData,'Step 1-Employee Info'!$G$79,FALSE)</f>
        <v>0</v>
      </c>
      <c r="FK310" s="193"/>
      <c r="FL310" s="187" t="s">
        <v>381</v>
      </c>
      <c r="FM310" s="186">
        <f>HLOOKUP(FM302,_EmpData,'Step 1-Employee Info'!$G$79,FALSE)</f>
        <v>0</v>
      </c>
      <c r="FN310" s="193"/>
      <c r="FO310" s="187" t="s">
        <v>381</v>
      </c>
      <c r="FP310" s="186">
        <f>HLOOKUP(FP302,_EmpData,'Step 1-Employee Info'!$G$79,FALSE)</f>
        <v>0</v>
      </c>
      <c r="FQ310" s="193"/>
      <c r="FR310" s="187" t="s">
        <v>381</v>
      </c>
      <c r="FS310" s="186">
        <f>HLOOKUP(FS302,_EmpData,'Step 1-Employee Info'!$G$79,FALSE)</f>
        <v>0</v>
      </c>
      <c r="FT310" s="193"/>
      <c r="FU310" s="187" t="s">
        <v>381</v>
      </c>
      <c r="FV310" s="186">
        <f>HLOOKUP(FV302,_EmpData,'Step 1-Employee Info'!$G$79,FALSE)</f>
        <v>0</v>
      </c>
      <c r="FW310" s="193"/>
      <c r="FX310" s="187" t="s">
        <v>381</v>
      </c>
      <c r="FY310" s="186">
        <f>HLOOKUP(FY302,_EmpData,'Step 1-Employee Info'!$G$79,FALSE)</f>
        <v>0</v>
      </c>
      <c r="FZ310" s="193"/>
      <c r="GA310" s="187" t="s">
        <v>381</v>
      </c>
      <c r="GB310" s="186">
        <f>HLOOKUP(GB302,_EmpData,'Step 1-Employee Info'!$G$79,FALSE)</f>
        <v>0</v>
      </c>
      <c r="GC310" s="193"/>
      <c r="GD310" s="187" t="s">
        <v>381</v>
      </c>
      <c r="GE310" s="186">
        <f>HLOOKUP(GE302,_EmpData,'Step 1-Employee Info'!$G$79,FALSE)</f>
        <v>0</v>
      </c>
      <c r="GF310" s="193"/>
      <c r="GG310" s="187" t="s">
        <v>381</v>
      </c>
      <c r="GH310" s="186">
        <f>HLOOKUP(GH302,_EmpData,'Step 1-Employee Info'!$G$79,FALSE)</f>
        <v>0</v>
      </c>
      <c r="GI310" s="193"/>
      <c r="GJ310" s="187" t="s">
        <v>381</v>
      </c>
      <c r="GK310" s="186">
        <f>HLOOKUP(GK302,_EmpData,'Step 1-Employee Info'!$G$79,FALSE)</f>
        <v>0</v>
      </c>
    </row>
    <row r="311" spans="42:193" hidden="1" x14ac:dyDescent="0.25">
      <c r="AP311" s="404">
        <v>11</v>
      </c>
      <c r="AR311" s="418" t="str">
        <f ca="1">HLOOKUP('Step 1-Employee Info'!J17,_DeptCompare,$AR$294,FALSE)</f>
        <v>N/A</v>
      </c>
      <c r="AS311" s="187" t="s">
        <v>263</v>
      </c>
      <c r="AT311" s="186">
        <f>HLOOKUP(AT302,_EmpData,'Step 1-Employee Info'!$G$80,FALSE)+HLOOKUP(AT302,_EmpData,'Step 1-Employee Info'!$G$78,FALSE)+HLOOKUP(AT302,_EmpData,'Step 1-Employee Info'!$G$76,FALSE)</f>
        <v>0</v>
      </c>
      <c r="AU311" s="193"/>
      <c r="AV311" s="187" t="s">
        <v>263</v>
      </c>
      <c r="AW311" s="186">
        <f>HLOOKUP(AW302,_EmpData,'Step 1-Employee Info'!$G$80,FALSE)+HLOOKUP(AW302,_EmpData,'Step 1-Employee Info'!$G$78,FALSE)+HLOOKUP(AW302,_EmpData,'Step 1-Employee Info'!$G$76,FALSE)</f>
        <v>0</v>
      </c>
      <c r="AX311" s="193"/>
      <c r="AY311" s="187" t="s">
        <v>263</v>
      </c>
      <c r="AZ311" s="186">
        <f>HLOOKUP(AZ302,_EmpData,'Step 1-Employee Info'!$G$80,FALSE)+HLOOKUP(AZ302,_EmpData,'Step 1-Employee Info'!$G$78,FALSE)+HLOOKUP(AZ302,_EmpData,'Step 1-Employee Info'!$G$76,FALSE)</f>
        <v>0</v>
      </c>
      <c r="BA311" s="193"/>
      <c r="BB311" s="187" t="s">
        <v>263</v>
      </c>
      <c r="BC311" s="186">
        <f>HLOOKUP(BC302,_EmpData,'Step 1-Employee Info'!$G$80,FALSE)+HLOOKUP(BC302,_EmpData,'Step 1-Employee Info'!$G$78,FALSE)+HLOOKUP(BC302,_EmpData,'Step 1-Employee Info'!$G$76,FALSE)</f>
        <v>0</v>
      </c>
      <c r="BD311" s="193"/>
      <c r="BE311" s="187" t="s">
        <v>263</v>
      </c>
      <c r="BF311" s="186">
        <f>HLOOKUP(BF302,_EmpData,'Step 1-Employee Info'!$G$80,FALSE)+HLOOKUP(BF302,_EmpData,'Step 1-Employee Info'!$G$78,FALSE)+HLOOKUP(BF302,_EmpData,'Step 1-Employee Info'!$G$76,FALSE)</f>
        <v>0</v>
      </c>
      <c r="BG311" s="193"/>
      <c r="BH311" s="187" t="s">
        <v>263</v>
      </c>
      <c r="BI311" s="186">
        <f>HLOOKUP(BI302,_EmpData,'Step 1-Employee Info'!$G$80,FALSE)+HLOOKUP(BI302,_EmpData,'Step 1-Employee Info'!$G$78,FALSE)+HLOOKUP(BI302,_EmpData,'Step 1-Employee Info'!$G$76,FALSE)</f>
        <v>0</v>
      </c>
      <c r="BJ311" s="193"/>
      <c r="BK311" s="187" t="s">
        <v>263</v>
      </c>
      <c r="BL311" s="186">
        <f>HLOOKUP(BL302,_EmpData,'Step 1-Employee Info'!$G$80,FALSE)+HLOOKUP(BL302,_EmpData,'Step 1-Employee Info'!$G$78,FALSE)+HLOOKUP(BL302,_EmpData,'Step 1-Employee Info'!$G$76,FALSE)</f>
        <v>0</v>
      </c>
      <c r="BM311" s="193"/>
      <c r="BN311" s="187" t="s">
        <v>263</v>
      </c>
      <c r="BO311" s="186">
        <f>HLOOKUP(BO302,_EmpData,'Step 1-Employee Info'!$G$80,FALSE)+HLOOKUP(BO302,_EmpData,'Step 1-Employee Info'!$G$78,FALSE)+HLOOKUP(BO302,_EmpData,'Step 1-Employee Info'!$G$76,FALSE)</f>
        <v>0</v>
      </c>
      <c r="BP311" s="193"/>
      <c r="BQ311" s="187" t="s">
        <v>263</v>
      </c>
      <c r="BR311" s="186">
        <f>HLOOKUP(BR302,_EmpData,'Step 1-Employee Info'!$G$80,FALSE)+HLOOKUP(BR302,_EmpData,'Step 1-Employee Info'!$G$78,FALSE)+HLOOKUP(BR302,_EmpData,'Step 1-Employee Info'!$G$76,FALSE)</f>
        <v>0</v>
      </c>
      <c r="BS311" s="193"/>
      <c r="BT311" s="187" t="s">
        <v>263</v>
      </c>
      <c r="BU311" s="186">
        <f>HLOOKUP(BU302,_EmpData,'Step 1-Employee Info'!$G$80,FALSE)+HLOOKUP(BU302,_EmpData,'Step 1-Employee Info'!$G$78,FALSE)+HLOOKUP(BU302,_EmpData,'Step 1-Employee Info'!$G$76,FALSE)</f>
        <v>0</v>
      </c>
      <c r="BV311" s="193"/>
      <c r="BW311" s="187" t="s">
        <v>263</v>
      </c>
      <c r="BX311" s="186">
        <f>HLOOKUP(BX302,_EmpData,'Step 1-Employee Info'!$G$80,FALSE)+HLOOKUP(BX302,_EmpData,'Step 1-Employee Info'!$G$78,FALSE)+HLOOKUP(BX302,_EmpData,'Step 1-Employee Info'!$G$76,FALSE)</f>
        <v>0</v>
      </c>
      <c r="BY311" s="193"/>
      <c r="BZ311" s="187" t="s">
        <v>263</v>
      </c>
      <c r="CA311" s="186">
        <f>HLOOKUP(CA302,_EmpData,'Step 1-Employee Info'!$G$80,FALSE)+HLOOKUP(CA302,_EmpData,'Step 1-Employee Info'!$G$78,FALSE)+HLOOKUP(CA302,_EmpData,'Step 1-Employee Info'!$G$76,FALSE)</f>
        <v>0</v>
      </c>
      <c r="CB311" s="193"/>
      <c r="CC311" s="187" t="s">
        <v>263</v>
      </c>
      <c r="CD311" s="186">
        <f>HLOOKUP(CD302,_EmpData,'Step 1-Employee Info'!$G$80,FALSE)+HLOOKUP(CD302,_EmpData,'Step 1-Employee Info'!$G$78,FALSE)+HLOOKUP(CD302,_EmpData,'Step 1-Employee Info'!$G$76,FALSE)</f>
        <v>0</v>
      </c>
      <c r="CE311" s="193"/>
      <c r="CF311" s="187" t="s">
        <v>263</v>
      </c>
      <c r="CG311" s="186">
        <f>HLOOKUP(CG302,_EmpData,'Step 1-Employee Info'!$G$80,FALSE)+HLOOKUP(CG302,_EmpData,'Step 1-Employee Info'!$G$78,FALSE)+HLOOKUP(CG302,_EmpData,'Step 1-Employee Info'!$G$76,FALSE)</f>
        <v>0</v>
      </c>
      <c r="CH311" s="193"/>
      <c r="CI311" s="187" t="s">
        <v>263</v>
      </c>
      <c r="CJ311" s="186">
        <f>HLOOKUP(CJ302,_EmpData,'Step 1-Employee Info'!$G$80,FALSE)+HLOOKUP(CJ302,_EmpData,'Step 1-Employee Info'!$G$78,FALSE)+HLOOKUP(CJ302,_EmpData,'Step 1-Employee Info'!$G$76,FALSE)</f>
        <v>0</v>
      </c>
      <c r="CK311" s="193"/>
      <c r="CL311" s="187" t="s">
        <v>263</v>
      </c>
      <c r="CM311" s="186">
        <f>HLOOKUP(CM302,_EmpData,'Step 1-Employee Info'!$G$80,FALSE)+HLOOKUP(CM302,_EmpData,'Step 1-Employee Info'!$G$78,FALSE)+HLOOKUP(CM302,_EmpData,'Step 1-Employee Info'!$G$76,FALSE)</f>
        <v>0</v>
      </c>
      <c r="CN311" s="193"/>
      <c r="CO311" s="187" t="s">
        <v>263</v>
      </c>
      <c r="CP311" s="186">
        <f>HLOOKUP(CP302,_EmpData,'Step 1-Employee Info'!$G$80,FALSE)+HLOOKUP(CP302,_EmpData,'Step 1-Employee Info'!$G$78,FALSE)+HLOOKUP(CP302,_EmpData,'Step 1-Employee Info'!$G$76,FALSE)</f>
        <v>0</v>
      </c>
      <c r="CQ311" s="193"/>
      <c r="CR311" s="187" t="s">
        <v>263</v>
      </c>
      <c r="CS311" s="186">
        <f>HLOOKUP(CS302,_EmpData,'Step 1-Employee Info'!$G$80,FALSE)+HLOOKUP(CS302,_EmpData,'Step 1-Employee Info'!$G$78,FALSE)+HLOOKUP(CS302,_EmpData,'Step 1-Employee Info'!$G$76,FALSE)</f>
        <v>0</v>
      </c>
      <c r="CT311" s="193"/>
      <c r="CU311" s="187" t="s">
        <v>263</v>
      </c>
      <c r="CV311" s="186">
        <f>HLOOKUP(CV302,_EmpData,'Step 1-Employee Info'!$G$80,FALSE)+HLOOKUP(CV302,_EmpData,'Step 1-Employee Info'!$G$78,FALSE)+HLOOKUP(CV302,_EmpData,'Step 1-Employee Info'!$G$76,FALSE)</f>
        <v>0</v>
      </c>
      <c r="CW311" s="193"/>
      <c r="CX311" s="187" t="s">
        <v>263</v>
      </c>
      <c r="CY311" s="186">
        <f>HLOOKUP(CY302,_EmpData,'Step 1-Employee Info'!$G$80,FALSE)+HLOOKUP(CY302,_EmpData,'Step 1-Employee Info'!$G$78,FALSE)+HLOOKUP(CY302,_EmpData,'Step 1-Employee Info'!$G$76,FALSE)</f>
        <v>0</v>
      </c>
      <c r="CZ311" s="193"/>
      <c r="DA311" s="187" t="s">
        <v>263</v>
      </c>
      <c r="DB311" s="186">
        <f>HLOOKUP(DB302,_EmpData,'Step 1-Employee Info'!$G$80,FALSE)+HLOOKUP(DB302,_EmpData,'Step 1-Employee Info'!$G$78,FALSE)+HLOOKUP(DB302,_EmpData,'Step 1-Employee Info'!$G$76,FALSE)</f>
        <v>0</v>
      </c>
      <c r="DC311" s="193"/>
      <c r="DD311" s="187" t="s">
        <v>263</v>
      </c>
      <c r="DE311" s="186">
        <f>HLOOKUP(DE302,_EmpData,'Step 1-Employee Info'!$G$80,FALSE)+HLOOKUP(DE302,_EmpData,'Step 1-Employee Info'!$G$78,FALSE)+HLOOKUP(DE302,_EmpData,'Step 1-Employee Info'!$G$76,FALSE)</f>
        <v>0</v>
      </c>
      <c r="DF311" s="193"/>
      <c r="DG311" s="187" t="s">
        <v>263</v>
      </c>
      <c r="DH311" s="186">
        <f>HLOOKUP(DH302,_EmpData,'Step 1-Employee Info'!$G$80,FALSE)+HLOOKUP(DH302,_EmpData,'Step 1-Employee Info'!$G$78,FALSE)+HLOOKUP(DH302,_EmpData,'Step 1-Employee Info'!$G$76,FALSE)</f>
        <v>0</v>
      </c>
      <c r="DI311" s="193"/>
      <c r="DJ311" s="187" t="s">
        <v>263</v>
      </c>
      <c r="DK311" s="186">
        <f>HLOOKUP(DK302,_EmpData,'Step 1-Employee Info'!$G$80,FALSE)+HLOOKUP(DK302,_EmpData,'Step 1-Employee Info'!$G$78,FALSE)+HLOOKUP(DK302,_EmpData,'Step 1-Employee Info'!$G$76,FALSE)</f>
        <v>0</v>
      </c>
      <c r="DL311" s="193"/>
      <c r="DM311" s="187" t="s">
        <v>263</v>
      </c>
      <c r="DN311" s="186">
        <f>HLOOKUP(DN302,_EmpData,'Step 1-Employee Info'!$G$80,FALSE)+HLOOKUP(DN302,_EmpData,'Step 1-Employee Info'!$G$78,FALSE)+HLOOKUP(DN302,_EmpData,'Step 1-Employee Info'!$G$76,FALSE)</f>
        <v>0</v>
      </c>
      <c r="DO311" s="193"/>
      <c r="DP311" s="187" t="s">
        <v>263</v>
      </c>
      <c r="DQ311" s="186">
        <f>HLOOKUP(DQ302,_EmpData,'Step 1-Employee Info'!$G$80,FALSE)+HLOOKUP(DQ302,_EmpData,'Step 1-Employee Info'!$G$78,FALSE)+HLOOKUP(DQ302,_EmpData,'Step 1-Employee Info'!$G$76,FALSE)</f>
        <v>0</v>
      </c>
      <c r="DR311" s="193"/>
      <c r="DS311" s="187" t="s">
        <v>263</v>
      </c>
      <c r="DT311" s="186">
        <f>HLOOKUP(DT302,_EmpData,'Step 1-Employee Info'!$G$80,FALSE)+HLOOKUP(DT302,_EmpData,'Step 1-Employee Info'!$G$78,FALSE)+HLOOKUP(DT302,_EmpData,'Step 1-Employee Info'!$G$76,FALSE)</f>
        <v>0</v>
      </c>
      <c r="DU311" s="193"/>
      <c r="DV311" s="187" t="s">
        <v>263</v>
      </c>
      <c r="DW311" s="186">
        <f>HLOOKUP(DW302,_EmpData,'Step 1-Employee Info'!$G$80,FALSE)+HLOOKUP(DW302,_EmpData,'Step 1-Employee Info'!$G$78,FALSE)+HLOOKUP(DW302,_EmpData,'Step 1-Employee Info'!$G$76,FALSE)</f>
        <v>0</v>
      </c>
      <c r="DX311" s="193"/>
      <c r="DY311" s="187" t="s">
        <v>263</v>
      </c>
      <c r="DZ311" s="186">
        <f>HLOOKUP(DZ302,_EmpData,'Step 1-Employee Info'!$G$80,FALSE)+HLOOKUP(DZ302,_EmpData,'Step 1-Employee Info'!$G$78,FALSE)+HLOOKUP(DZ302,_EmpData,'Step 1-Employee Info'!$G$76,FALSE)</f>
        <v>0</v>
      </c>
      <c r="EA311" s="193"/>
      <c r="EB311" s="187" t="s">
        <v>263</v>
      </c>
      <c r="EC311" s="186">
        <f>HLOOKUP(EC302,_EmpData,'Step 1-Employee Info'!$G$80,FALSE)+HLOOKUP(EC302,_EmpData,'Step 1-Employee Info'!$G$78,FALSE)+HLOOKUP(EC302,_EmpData,'Step 1-Employee Info'!$G$76,FALSE)</f>
        <v>0</v>
      </c>
      <c r="ED311" s="193"/>
      <c r="EE311" s="187" t="s">
        <v>263</v>
      </c>
      <c r="EF311" s="186">
        <f>HLOOKUP(EF302,_EmpData,'Step 1-Employee Info'!$G$80,FALSE)+HLOOKUP(EF302,_EmpData,'Step 1-Employee Info'!$G$78,FALSE)+HLOOKUP(EF302,_EmpData,'Step 1-Employee Info'!$G$76,FALSE)</f>
        <v>0</v>
      </c>
      <c r="EG311" s="193"/>
      <c r="EH311" s="187" t="s">
        <v>263</v>
      </c>
      <c r="EI311" s="186">
        <f>HLOOKUP(EI302,_EmpData,'Step 1-Employee Info'!$G$80,FALSE)+HLOOKUP(EI302,_EmpData,'Step 1-Employee Info'!$G$78,FALSE)+HLOOKUP(EI302,_EmpData,'Step 1-Employee Info'!$G$76,FALSE)</f>
        <v>0</v>
      </c>
      <c r="EJ311" s="193"/>
      <c r="EK311" s="187" t="s">
        <v>263</v>
      </c>
      <c r="EL311" s="186">
        <f>HLOOKUP(EL302,_EmpData,'Step 1-Employee Info'!$G$80,FALSE)+HLOOKUP(EL302,_EmpData,'Step 1-Employee Info'!$G$78,FALSE)+HLOOKUP(EL302,_EmpData,'Step 1-Employee Info'!$G$76,FALSE)</f>
        <v>0</v>
      </c>
      <c r="EM311" s="193"/>
      <c r="EN311" s="187" t="s">
        <v>263</v>
      </c>
      <c r="EO311" s="186">
        <f>HLOOKUP(EO302,_EmpData,'Step 1-Employee Info'!$G$80,FALSE)+HLOOKUP(EO302,_EmpData,'Step 1-Employee Info'!$G$78,FALSE)+HLOOKUP(EO302,_EmpData,'Step 1-Employee Info'!$G$76,FALSE)</f>
        <v>0</v>
      </c>
      <c r="EP311" s="193"/>
      <c r="EQ311" s="187" t="s">
        <v>263</v>
      </c>
      <c r="ER311" s="186">
        <f>HLOOKUP(ER302,_EmpData,'Step 1-Employee Info'!$G$80,FALSE)+HLOOKUP(ER302,_EmpData,'Step 1-Employee Info'!$G$78,FALSE)+HLOOKUP(ER302,_EmpData,'Step 1-Employee Info'!$G$76,FALSE)</f>
        <v>0</v>
      </c>
      <c r="ES311" s="193"/>
      <c r="ET311" s="187" t="s">
        <v>263</v>
      </c>
      <c r="EU311" s="186">
        <f>HLOOKUP(EU302,_EmpData,'Step 1-Employee Info'!$G$80,FALSE)+HLOOKUP(EU302,_EmpData,'Step 1-Employee Info'!$G$78,FALSE)+HLOOKUP(EU302,_EmpData,'Step 1-Employee Info'!$G$76,FALSE)</f>
        <v>0</v>
      </c>
      <c r="EV311" s="193"/>
      <c r="EW311" s="187" t="s">
        <v>263</v>
      </c>
      <c r="EX311" s="186">
        <f>HLOOKUP(EX302,_EmpData,'Step 1-Employee Info'!$G$80,FALSE)+HLOOKUP(EX302,_EmpData,'Step 1-Employee Info'!$G$78,FALSE)+HLOOKUP(EX302,_EmpData,'Step 1-Employee Info'!$G$76,FALSE)</f>
        <v>0</v>
      </c>
      <c r="EY311" s="193"/>
      <c r="EZ311" s="187" t="s">
        <v>263</v>
      </c>
      <c r="FA311" s="186">
        <f>HLOOKUP(FA302,_EmpData,'Step 1-Employee Info'!$G$80,FALSE)+HLOOKUP(FA302,_EmpData,'Step 1-Employee Info'!$G$78,FALSE)+HLOOKUP(FA302,_EmpData,'Step 1-Employee Info'!$G$76,FALSE)</f>
        <v>0</v>
      </c>
      <c r="FB311" s="193"/>
      <c r="FC311" s="187" t="s">
        <v>263</v>
      </c>
      <c r="FD311" s="186">
        <f>HLOOKUP(FD302,_EmpData,'Step 1-Employee Info'!$G$80,FALSE)+HLOOKUP(FD302,_EmpData,'Step 1-Employee Info'!$G$78,FALSE)+HLOOKUP(FD302,_EmpData,'Step 1-Employee Info'!$G$76,FALSE)</f>
        <v>0</v>
      </c>
      <c r="FE311" s="193"/>
      <c r="FF311" s="187" t="s">
        <v>263</v>
      </c>
      <c r="FG311" s="186">
        <f>HLOOKUP(FG302,_EmpData,'Step 1-Employee Info'!$G$80,FALSE)+HLOOKUP(FG302,_EmpData,'Step 1-Employee Info'!$G$78,FALSE)+HLOOKUP(FG302,_EmpData,'Step 1-Employee Info'!$G$76,FALSE)</f>
        <v>0</v>
      </c>
      <c r="FH311" s="193"/>
      <c r="FI311" s="187" t="s">
        <v>263</v>
      </c>
      <c r="FJ311" s="186">
        <f>HLOOKUP(FJ302,_EmpData,'Step 1-Employee Info'!$G$80,FALSE)+HLOOKUP(FJ302,_EmpData,'Step 1-Employee Info'!$G$78,FALSE)+HLOOKUP(FJ302,_EmpData,'Step 1-Employee Info'!$G$76,FALSE)</f>
        <v>0</v>
      </c>
      <c r="FK311" s="193"/>
      <c r="FL311" s="187" t="s">
        <v>263</v>
      </c>
      <c r="FM311" s="186">
        <f>HLOOKUP(FM302,_EmpData,'Step 1-Employee Info'!$G$80,FALSE)+HLOOKUP(FM302,_EmpData,'Step 1-Employee Info'!$G$78,FALSE)+HLOOKUP(FM302,_EmpData,'Step 1-Employee Info'!$G$76,FALSE)</f>
        <v>0</v>
      </c>
      <c r="FN311" s="193"/>
      <c r="FO311" s="187" t="s">
        <v>263</v>
      </c>
      <c r="FP311" s="186">
        <f>HLOOKUP(FP302,_EmpData,'Step 1-Employee Info'!$G$80,FALSE)+HLOOKUP(FP302,_EmpData,'Step 1-Employee Info'!$G$78,FALSE)+HLOOKUP(FP302,_EmpData,'Step 1-Employee Info'!$G$76,FALSE)</f>
        <v>0</v>
      </c>
      <c r="FQ311" s="193"/>
      <c r="FR311" s="187" t="s">
        <v>263</v>
      </c>
      <c r="FS311" s="186">
        <f>HLOOKUP(FS302,_EmpData,'Step 1-Employee Info'!$G$80,FALSE)+HLOOKUP(FS302,_EmpData,'Step 1-Employee Info'!$G$78,FALSE)+HLOOKUP(FS302,_EmpData,'Step 1-Employee Info'!$G$76,FALSE)</f>
        <v>0</v>
      </c>
      <c r="FT311" s="193"/>
      <c r="FU311" s="187" t="s">
        <v>263</v>
      </c>
      <c r="FV311" s="186">
        <f>HLOOKUP(FV302,_EmpData,'Step 1-Employee Info'!$G$80,FALSE)+HLOOKUP(FV302,_EmpData,'Step 1-Employee Info'!$G$78,FALSE)+HLOOKUP(FV302,_EmpData,'Step 1-Employee Info'!$G$76,FALSE)</f>
        <v>0</v>
      </c>
      <c r="FW311" s="193"/>
      <c r="FX311" s="187" t="s">
        <v>263</v>
      </c>
      <c r="FY311" s="186">
        <f>HLOOKUP(FY302,_EmpData,'Step 1-Employee Info'!$G$80,FALSE)+HLOOKUP(FY302,_EmpData,'Step 1-Employee Info'!$G$78,FALSE)+HLOOKUP(FY302,_EmpData,'Step 1-Employee Info'!$G$76,FALSE)</f>
        <v>0</v>
      </c>
      <c r="FZ311" s="193"/>
      <c r="GA311" s="187" t="s">
        <v>263</v>
      </c>
      <c r="GB311" s="186">
        <f>HLOOKUP(GB302,_EmpData,'Step 1-Employee Info'!$G$80,FALSE)+HLOOKUP(GB302,_EmpData,'Step 1-Employee Info'!$G$78,FALSE)+HLOOKUP(GB302,_EmpData,'Step 1-Employee Info'!$G$76,FALSE)</f>
        <v>0</v>
      </c>
      <c r="GC311" s="193"/>
      <c r="GD311" s="187" t="s">
        <v>263</v>
      </c>
      <c r="GE311" s="186">
        <f>HLOOKUP(GE302,_EmpData,'Step 1-Employee Info'!$G$80,FALSE)+HLOOKUP(GE302,_EmpData,'Step 1-Employee Info'!$G$78,FALSE)+HLOOKUP(GE302,_EmpData,'Step 1-Employee Info'!$G$76,FALSE)</f>
        <v>0</v>
      </c>
      <c r="GF311" s="193"/>
      <c r="GG311" s="187" t="s">
        <v>263</v>
      </c>
      <c r="GH311" s="186">
        <f>HLOOKUP(GH302,_EmpData,'Step 1-Employee Info'!$G$80,FALSE)+HLOOKUP(GH302,_EmpData,'Step 1-Employee Info'!$G$78,FALSE)+HLOOKUP(GH302,_EmpData,'Step 1-Employee Info'!$G$76,FALSE)</f>
        <v>0</v>
      </c>
      <c r="GI311" s="193"/>
      <c r="GJ311" s="187" t="s">
        <v>263</v>
      </c>
      <c r="GK311" s="186">
        <f>HLOOKUP(GK302,_EmpData,'Step 1-Employee Info'!$G$80,FALSE)+HLOOKUP(GK302,_EmpData,'Step 1-Employee Info'!$G$78,FALSE)+HLOOKUP(GK302,_EmpData,'Step 1-Employee Info'!$G$76,FALSE)</f>
        <v>0</v>
      </c>
    </row>
    <row r="312" spans="42:193" hidden="1" x14ac:dyDescent="0.25">
      <c r="AP312" s="404">
        <v>12</v>
      </c>
      <c r="AR312" s="418" t="str">
        <f ca="1">HLOOKUP('Step 1-Employee Info'!J18,_DeptCompare,$AR$294,FALSE)</f>
        <v>N/A</v>
      </c>
      <c r="AS312" s="183" t="s">
        <v>285</v>
      </c>
      <c r="AT312" s="188">
        <f>HLOOKUP(AT302,_EmpData,'Step 1-Employee Info'!$G$75,FALSE)</f>
        <v>0</v>
      </c>
      <c r="AU312" s="193"/>
      <c r="AV312" s="183" t="s">
        <v>285</v>
      </c>
      <c r="AW312" s="188">
        <f>HLOOKUP(AW302,_EmpData,'Step 1-Employee Info'!$G$75,FALSE)</f>
        <v>0</v>
      </c>
      <c r="AX312" s="193"/>
      <c r="AY312" s="183" t="s">
        <v>285</v>
      </c>
      <c r="AZ312" s="188">
        <f>HLOOKUP(AZ302,_EmpData,'Step 1-Employee Info'!$G$75,FALSE)</f>
        <v>0</v>
      </c>
      <c r="BA312" s="193"/>
      <c r="BB312" s="183" t="s">
        <v>285</v>
      </c>
      <c r="BC312" s="188">
        <f>HLOOKUP(BC302,_EmpData,'Step 1-Employee Info'!$G$75,FALSE)</f>
        <v>0</v>
      </c>
      <c r="BD312" s="193"/>
      <c r="BE312" s="183" t="s">
        <v>285</v>
      </c>
      <c r="BF312" s="188">
        <f>HLOOKUP(BF302,_EmpData,'Step 1-Employee Info'!$G$75,FALSE)</f>
        <v>0</v>
      </c>
      <c r="BG312" s="193"/>
      <c r="BH312" s="183" t="s">
        <v>285</v>
      </c>
      <c r="BI312" s="188">
        <f>HLOOKUP(BI302,_EmpData,'Step 1-Employee Info'!$G$75,FALSE)</f>
        <v>0</v>
      </c>
      <c r="BJ312" s="193"/>
      <c r="BK312" s="183" t="s">
        <v>285</v>
      </c>
      <c r="BL312" s="188">
        <f>HLOOKUP(BL302,_EmpData,'Step 1-Employee Info'!$G$75,FALSE)</f>
        <v>0</v>
      </c>
      <c r="BM312" s="193"/>
      <c r="BN312" s="183" t="s">
        <v>285</v>
      </c>
      <c r="BO312" s="188">
        <f>HLOOKUP(BO302,_EmpData,'Step 1-Employee Info'!$G$75,FALSE)</f>
        <v>0</v>
      </c>
      <c r="BP312" s="193"/>
      <c r="BQ312" s="183" t="s">
        <v>285</v>
      </c>
      <c r="BR312" s="188">
        <f>HLOOKUP(BR302,_EmpData,'Step 1-Employee Info'!$G$75,FALSE)</f>
        <v>0</v>
      </c>
      <c r="BS312" s="193"/>
      <c r="BT312" s="183" t="s">
        <v>285</v>
      </c>
      <c r="BU312" s="188">
        <f>HLOOKUP(BU302,_EmpData,'Step 1-Employee Info'!$G$75,FALSE)</f>
        <v>0</v>
      </c>
      <c r="BV312" s="193"/>
      <c r="BW312" s="183" t="s">
        <v>285</v>
      </c>
      <c r="BX312" s="188">
        <f>HLOOKUP(BX302,_EmpData,'Step 1-Employee Info'!$G$75,FALSE)</f>
        <v>0</v>
      </c>
      <c r="BY312" s="193"/>
      <c r="BZ312" s="183" t="s">
        <v>285</v>
      </c>
      <c r="CA312" s="188">
        <f>HLOOKUP(CA302,_EmpData,'Step 1-Employee Info'!$G$75,FALSE)</f>
        <v>0</v>
      </c>
      <c r="CB312" s="193"/>
      <c r="CC312" s="183" t="s">
        <v>285</v>
      </c>
      <c r="CD312" s="188">
        <f>HLOOKUP(CD302,_EmpData,'Step 1-Employee Info'!$G$75,FALSE)</f>
        <v>0</v>
      </c>
      <c r="CE312" s="193"/>
      <c r="CF312" s="183" t="s">
        <v>285</v>
      </c>
      <c r="CG312" s="188">
        <f>HLOOKUP(CG302,_EmpData,'Step 1-Employee Info'!$G$75,FALSE)</f>
        <v>0</v>
      </c>
      <c r="CH312" s="193"/>
      <c r="CI312" s="183" t="s">
        <v>285</v>
      </c>
      <c r="CJ312" s="188">
        <f>HLOOKUP(CJ302,_EmpData,'Step 1-Employee Info'!$G$75,FALSE)</f>
        <v>0</v>
      </c>
      <c r="CK312" s="193"/>
      <c r="CL312" s="183" t="s">
        <v>285</v>
      </c>
      <c r="CM312" s="188">
        <f>HLOOKUP(CM302,_EmpData,'Step 1-Employee Info'!$G$75,FALSE)</f>
        <v>0</v>
      </c>
      <c r="CN312" s="193"/>
      <c r="CO312" s="183" t="s">
        <v>285</v>
      </c>
      <c r="CP312" s="188">
        <f>HLOOKUP(CP302,_EmpData,'Step 1-Employee Info'!$G$75,FALSE)</f>
        <v>0</v>
      </c>
      <c r="CQ312" s="193"/>
      <c r="CR312" s="183" t="s">
        <v>285</v>
      </c>
      <c r="CS312" s="188">
        <f>HLOOKUP(CS302,_EmpData,'Step 1-Employee Info'!$G$75,FALSE)</f>
        <v>0</v>
      </c>
      <c r="CT312" s="193"/>
      <c r="CU312" s="183" t="s">
        <v>285</v>
      </c>
      <c r="CV312" s="188">
        <f>HLOOKUP(CV302,_EmpData,'Step 1-Employee Info'!$G$75,FALSE)</f>
        <v>0</v>
      </c>
      <c r="CW312" s="193"/>
      <c r="CX312" s="183" t="s">
        <v>285</v>
      </c>
      <c r="CY312" s="188">
        <f>HLOOKUP(CY302,_EmpData,'Step 1-Employee Info'!$G$75,FALSE)</f>
        <v>0</v>
      </c>
      <c r="CZ312" s="193"/>
      <c r="DA312" s="183" t="s">
        <v>285</v>
      </c>
      <c r="DB312" s="188">
        <f>HLOOKUP(DB302,_EmpData,'Step 1-Employee Info'!$G$75,FALSE)</f>
        <v>0</v>
      </c>
      <c r="DC312" s="193"/>
      <c r="DD312" s="183" t="s">
        <v>285</v>
      </c>
      <c r="DE312" s="188">
        <f>HLOOKUP(DE302,_EmpData,'Step 1-Employee Info'!$G$75,FALSE)</f>
        <v>0</v>
      </c>
      <c r="DF312" s="193"/>
      <c r="DG312" s="183" t="s">
        <v>285</v>
      </c>
      <c r="DH312" s="188">
        <f>HLOOKUP(DH302,_EmpData,'Step 1-Employee Info'!$G$75,FALSE)</f>
        <v>0</v>
      </c>
      <c r="DI312" s="193"/>
      <c r="DJ312" s="183" t="s">
        <v>285</v>
      </c>
      <c r="DK312" s="188">
        <f>HLOOKUP(DK302,_EmpData,'Step 1-Employee Info'!$G$75,FALSE)</f>
        <v>0</v>
      </c>
      <c r="DL312" s="193"/>
      <c r="DM312" s="183" t="s">
        <v>285</v>
      </c>
      <c r="DN312" s="188">
        <f>HLOOKUP(DN302,_EmpData,'Step 1-Employee Info'!$G$75,FALSE)</f>
        <v>0</v>
      </c>
      <c r="DO312" s="193"/>
      <c r="DP312" s="183" t="s">
        <v>285</v>
      </c>
      <c r="DQ312" s="188">
        <f>HLOOKUP(DQ302,_EmpData,'Step 1-Employee Info'!$G$75,FALSE)</f>
        <v>0</v>
      </c>
      <c r="DR312" s="193"/>
      <c r="DS312" s="183" t="s">
        <v>285</v>
      </c>
      <c r="DT312" s="188">
        <f>HLOOKUP(DT302,_EmpData,'Step 1-Employee Info'!$G$75,FALSE)</f>
        <v>0</v>
      </c>
      <c r="DU312" s="193"/>
      <c r="DV312" s="183" t="s">
        <v>285</v>
      </c>
      <c r="DW312" s="188">
        <f>HLOOKUP(DW302,_EmpData,'Step 1-Employee Info'!$G$75,FALSE)</f>
        <v>0</v>
      </c>
      <c r="DX312" s="193"/>
      <c r="DY312" s="183" t="s">
        <v>285</v>
      </c>
      <c r="DZ312" s="188">
        <f>HLOOKUP(DZ302,_EmpData,'Step 1-Employee Info'!$G$75,FALSE)</f>
        <v>0</v>
      </c>
      <c r="EA312" s="193"/>
      <c r="EB312" s="183" t="s">
        <v>285</v>
      </c>
      <c r="EC312" s="188">
        <f>HLOOKUP(EC302,_EmpData,'Step 1-Employee Info'!$G$75,FALSE)</f>
        <v>0</v>
      </c>
      <c r="ED312" s="193"/>
      <c r="EE312" s="183" t="s">
        <v>285</v>
      </c>
      <c r="EF312" s="188">
        <f>HLOOKUP(EF302,_EmpData,'Step 1-Employee Info'!$G$75,FALSE)</f>
        <v>0</v>
      </c>
      <c r="EG312" s="193"/>
      <c r="EH312" s="183" t="s">
        <v>285</v>
      </c>
      <c r="EI312" s="188">
        <f>HLOOKUP(EI302,_EmpData,'Step 1-Employee Info'!$G$75,FALSE)</f>
        <v>0</v>
      </c>
      <c r="EJ312" s="193"/>
      <c r="EK312" s="183" t="s">
        <v>285</v>
      </c>
      <c r="EL312" s="188">
        <f>HLOOKUP(EL302,_EmpData,'Step 1-Employee Info'!$G$75,FALSE)</f>
        <v>0</v>
      </c>
      <c r="EM312" s="193"/>
      <c r="EN312" s="183" t="s">
        <v>285</v>
      </c>
      <c r="EO312" s="188">
        <f>HLOOKUP(EO302,_EmpData,'Step 1-Employee Info'!$G$75,FALSE)</f>
        <v>0</v>
      </c>
      <c r="EP312" s="193"/>
      <c r="EQ312" s="183" t="s">
        <v>285</v>
      </c>
      <c r="ER312" s="188">
        <f>HLOOKUP(ER302,_EmpData,'Step 1-Employee Info'!$G$75,FALSE)</f>
        <v>0</v>
      </c>
      <c r="ES312" s="193"/>
      <c r="ET312" s="183" t="s">
        <v>285</v>
      </c>
      <c r="EU312" s="188">
        <f>HLOOKUP(EU302,_EmpData,'Step 1-Employee Info'!$G$75,FALSE)</f>
        <v>0</v>
      </c>
      <c r="EV312" s="193"/>
      <c r="EW312" s="183" t="s">
        <v>285</v>
      </c>
      <c r="EX312" s="188">
        <f>HLOOKUP(EX302,_EmpData,'Step 1-Employee Info'!$G$75,FALSE)</f>
        <v>0</v>
      </c>
      <c r="EY312" s="193"/>
      <c r="EZ312" s="183" t="s">
        <v>285</v>
      </c>
      <c r="FA312" s="188">
        <f>HLOOKUP(FA302,_EmpData,'Step 1-Employee Info'!$G$75,FALSE)</f>
        <v>0</v>
      </c>
      <c r="FB312" s="193"/>
      <c r="FC312" s="183" t="s">
        <v>285</v>
      </c>
      <c r="FD312" s="188">
        <f>HLOOKUP(FD302,_EmpData,'Step 1-Employee Info'!$G$75,FALSE)</f>
        <v>0</v>
      </c>
      <c r="FE312" s="193"/>
      <c r="FF312" s="183" t="s">
        <v>285</v>
      </c>
      <c r="FG312" s="188">
        <f>HLOOKUP(FG302,_EmpData,'Step 1-Employee Info'!$G$75,FALSE)</f>
        <v>0</v>
      </c>
      <c r="FH312" s="193"/>
      <c r="FI312" s="183" t="s">
        <v>285</v>
      </c>
      <c r="FJ312" s="188">
        <f>HLOOKUP(FJ302,_EmpData,'Step 1-Employee Info'!$G$75,FALSE)</f>
        <v>0</v>
      </c>
      <c r="FK312" s="193"/>
      <c r="FL312" s="183" t="s">
        <v>285</v>
      </c>
      <c r="FM312" s="188">
        <f>HLOOKUP(FM302,_EmpData,'Step 1-Employee Info'!$G$75,FALSE)</f>
        <v>0</v>
      </c>
      <c r="FN312" s="193"/>
      <c r="FO312" s="183" t="s">
        <v>285</v>
      </c>
      <c r="FP312" s="188">
        <f>HLOOKUP(FP302,_EmpData,'Step 1-Employee Info'!$G$75,FALSE)</f>
        <v>0</v>
      </c>
      <c r="FQ312" s="193"/>
      <c r="FR312" s="183" t="s">
        <v>285</v>
      </c>
      <c r="FS312" s="188">
        <f>HLOOKUP(FS302,_EmpData,'Step 1-Employee Info'!$G$75,FALSE)</f>
        <v>0</v>
      </c>
      <c r="FT312" s="193"/>
      <c r="FU312" s="183" t="s">
        <v>285</v>
      </c>
      <c r="FV312" s="188">
        <f>HLOOKUP(FV302,_EmpData,'Step 1-Employee Info'!$G$75,FALSE)</f>
        <v>0</v>
      </c>
      <c r="FW312" s="193"/>
      <c r="FX312" s="183" t="s">
        <v>285</v>
      </c>
      <c r="FY312" s="188">
        <f>HLOOKUP(FY302,_EmpData,'Step 1-Employee Info'!$G$75,FALSE)</f>
        <v>0</v>
      </c>
      <c r="FZ312" s="193"/>
      <c r="GA312" s="183" t="s">
        <v>285</v>
      </c>
      <c r="GB312" s="188">
        <f>HLOOKUP(GB302,_EmpData,'Step 1-Employee Info'!$G$75,FALSE)</f>
        <v>0</v>
      </c>
      <c r="GC312" s="193"/>
      <c r="GD312" s="183" t="s">
        <v>285</v>
      </c>
      <c r="GE312" s="188">
        <f>HLOOKUP(GE302,_EmpData,'Step 1-Employee Info'!$G$75,FALSE)</f>
        <v>0</v>
      </c>
      <c r="GF312" s="193"/>
      <c r="GG312" s="183" t="s">
        <v>285</v>
      </c>
      <c r="GH312" s="188">
        <f>HLOOKUP(GH302,_EmpData,'Step 1-Employee Info'!$G$75,FALSE)</f>
        <v>0</v>
      </c>
      <c r="GI312" s="193"/>
      <c r="GJ312" s="183" t="s">
        <v>285</v>
      </c>
      <c r="GK312" s="188">
        <f>HLOOKUP(GK302,_EmpData,'Step 1-Employee Info'!$G$75,FALSE)</f>
        <v>0</v>
      </c>
    </row>
    <row r="313" spans="42:193" ht="19.5" hidden="1" customHeight="1" x14ac:dyDescent="0.25">
      <c r="AP313" s="404">
        <v>13</v>
      </c>
      <c r="AR313" s="418" t="str">
        <f ca="1">HLOOKUP('Step 1-Employee Info'!J19,_DeptCompare,$AR$294,FALSE)</f>
        <v>N/A</v>
      </c>
      <c r="AS313" s="189" t="str">
        <f>AT302&amp;"'s Cost Per Billable Hour"</f>
        <v>Employee1's Cost Per Billable Hour</v>
      </c>
      <c r="AT313" s="190" t="str">
        <f>IF(AT310&lt;&gt;0,AT307/AT310,"No Billable Hours")</f>
        <v>No Billable Hours</v>
      </c>
      <c r="AU313" s="193"/>
      <c r="AV313" s="189" t="str">
        <f>AW302&amp;"'s Cost Per Billable Hour"</f>
        <v>Employee2's Cost Per Billable Hour</v>
      </c>
      <c r="AW313" s="190" t="str">
        <f>IF(AW310&lt;&gt;0,AW307/AW310,"No Billable Hours")</f>
        <v>No Billable Hours</v>
      </c>
      <c r="AX313" s="193"/>
      <c r="AY313" s="189" t="str">
        <f>AZ302&amp;"'s Cost Per Billable Hour"</f>
        <v>Employee3's Cost Per Billable Hour</v>
      </c>
      <c r="AZ313" s="190" t="str">
        <f>IF(AZ310&lt;&gt;0,AZ307/AZ310,"No Billable Hours")</f>
        <v>No Billable Hours</v>
      </c>
      <c r="BA313" s="193"/>
      <c r="BB313" s="189" t="str">
        <f>BC302&amp;"'s Cost Per Billable Hour"</f>
        <v>Employee4's Cost Per Billable Hour</v>
      </c>
      <c r="BC313" s="190" t="str">
        <f>IF(BC310&lt;&gt;0,BC307/BC310,"No Billable Hours")</f>
        <v>No Billable Hours</v>
      </c>
      <c r="BD313" s="193"/>
      <c r="BE313" s="189" t="str">
        <f>BF302&amp;"'s Cost Per Billable Hour"</f>
        <v>Employee5's Cost Per Billable Hour</v>
      </c>
      <c r="BF313" s="190" t="str">
        <f>IF(BF310&lt;&gt;0,BF307/BF310,"No Billable Hours")</f>
        <v>No Billable Hours</v>
      </c>
      <c r="BG313" s="193"/>
      <c r="BH313" s="189" t="str">
        <f>BI302&amp;"'s Cost Per Billable Hour"</f>
        <v>Employee6's Cost Per Billable Hour</v>
      </c>
      <c r="BI313" s="190" t="str">
        <f>IF(BI310&lt;&gt;0,BI307/BI310,"No Billable Hours")</f>
        <v>No Billable Hours</v>
      </c>
      <c r="BJ313" s="193"/>
      <c r="BK313" s="189" t="str">
        <f>BL302&amp;"'s Cost Per Billable Hour"</f>
        <v>Employee7's Cost Per Billable Hour</v>
      </c>
      <c r="BL313" s="190" t="str">
        <f>IF(BL310&lt;&gt;0,BL307/BL310,"No Billable Hours")</f>
        <v>No Billable Hours</v>
      </c>
      <c r="BM313" s="193"/>
      <c r="BN313" s="189" t="str">
        <f>BO302&amp;"'s Cost Per Billable Hour"</f>
        <v>Employee8's Cost Per Billable Hour</v>
      </c>
      <c r="BO313" s="190" t="str">
        <f>IF(BO310&lt;&gt;0,BO307/BO310,"No Billable Hours")</f>
        <v>No Billable Hours</v>
      </c>
      <c r="BP313" s="193"/>
      <c r="BQ313" s="189" t="str">
        <f>BR302&amp;"'s Cost Per Billable Hour"</f>
        <v>Employee9's Cost Per Billable Hour</v>
      </c>
      <c r="BR313" s="190" t="str">
        <f>IF(BR310&lt;&gt;0,BR307/BR310,"No Billable Hours")</f>
        <v>No Billable Hours</v>
      </c>
      <c r="BS313" s="193"/>
      <c r="BT313" s="189" t="str">
        <f>BU302&amp;"'s Cost Per Billable Hour"</f>
        <v>Employee10's Cost Per Billable Hour</v>
      </c>
      <c r="BU313" s="190" t="str">
        <f>IF(BU310&lt;&gt;0,BU307/BU310,"No Billable Hours")</f>
        <v>No Billable Hours</v>
      </c>
      <c r="BV313" s="193"/>
      <c r="BW313" s="189" t="str">
        <f>BX302&amp;"'s Cost Per Billable Hour"</f>
        <v>Employee11's Cost Per Billable Hour</v>
      </c>
      <c r="BX313" s="190" t="str">
        <f>IF(BX310&lt;&gt;0,BX307/BX310,"No Billable Hours")</f>
        <v>No Billable Hours</v>
      </c>
      <c r="BY313" s="193"/>
      <c r="BZ313" s="189" t="str">
        <f>CA302&amp;"'s Cost Per Billable Hour"</f>
        <v>Employee 12's Cost Per Billable Hour</v>
      </c>
      <c r="CA313" s="190" t="str">
        <f>IF(CA310&lt;&gt;0,CA307/CA310,"No Billable Hours")</f>
        <v>No Billable Hours</v>
      </c>
      <c r="CB313" s="193"/>
      <c r="CC313" s="189" t="str">
        <f>CD302&amp;"'s Cost Per Billable Hour"</f>
        <v>Employee 13's Cost Per Billable Hour</v>
      </c>
      <c r="CD313" s="190" t="str">
        <f>IF(CD310&lt;&gt;0,CD307/CD310,"No Billable Hours")</f>
        <v>No Billable Hours</v>
      </c>
      <c r="CE313" s="193"/>
      <c r="CF313" s="189" t="str">
        <f>CG302&amp;"'s Cost Per Billable Hour"</f>
        <v>Employee 14's Cost Per Billable Hour</v>
      </c>
      <c r="CG313" s="190" t="str">
        <f>IF(CG310&lt;&gt;0,CG307/CG310,"No Billable Hours")</f>
        <v>No Billable Hours</v>
      </c>
      <c r="CH313" s="193"/>
      <c r="CI313" s="189" t="str">
        <f>CJ302&amp;"'s Cost Per Billable Hour"</f>
        <v>Employee 15's Cost Per Billable Hour</v>
      </c>
      <c r="CJ313" s="190" t="str">
        <f>IF(CJ310&lt;&gt;0,CJ307/CJ310,"No Billable Hours")</f>
        <v>No Billable Hours</v>
      </c>
      <c r="CK313" s="193"/>
      <c r="CL313" s="189" t="str">
        <f>CM302&amp;"'s Cost Per Billable Hour"</f>
        <v>Employee 16's Cost Per Billable Hour</v>
      </c>
      <c r="CM313" s="190" t="str">
        <f>IF(CM310&lt;&gt;0,CM307/CM310,"No Billable Hours")</f>
        <v>No Billable Hours</v>
      </c>
      <c r="CN313" s="193"/>
      <c r="CO313" s="189" t="str">
        <f>CP302&amp;"'s Cost Per Billable Hour"</f>
        <v>Employee 17's Cost Per Billable Hour</v>
      </c>
      <c r="CP313" s="190" t="str">
        <f>IF(CP310&lt;&gt;0,CP307/CP310,"No Billable Hours")</f>
        <v>No Billable Hours</v>
      </c>
      <c r="CQ313" s="193"/>
      <c r="CR313" s="189" t="str">
        <f>CS302&amp;"'s Cost Per Billable Hour"</f>
        <v>Employee 18's Cost Per Billable Hour</v>
      </c>
      <c r="CS313" s="190" t="str">
        <f>IF(CS310&lt;&gt;0,CS307/CS310,"No Billable Hours")</f>
        <v>No Billable Hours</v>
      </c>
      <c r="CT313" s="193"/>
      <c r="CU313" s="189" t="str">
        <f>CV302&amp;"'s Cost Per Billable Hour"</f>
        <v>Employee 19's Cost Per Billable Hour</v>
      </c>
      <c r="CV313" s="190" t="str">
        <f>IF(CV310&lt;&gt;0,CV307/CV310,"No Billable Hours")</f>
        <v>No Billable Hours</v>
      </c>
      <c r="CW313" s="193"/>
      <c r="CX313" s="189" t="str">
        <f>CY302&amp;"'s Cost Per Billable Hour"</f>
        <v>Employee 20's Cost Per Billable Hour</v>
      </c>
      <c r="CY313" s="190" t="str">
        <f>IF(CY310&lt;&gt;0,CY307/CY310,"No Billable Hours")</f>
        <v>No Billable Hours</v>
      </c>
      <c r="CZ313" s="193"/>
      <c r="DA313" s="189" t="str">
        <f>DB302&amp;"'s Cost Per Billable Hour"</f>
        <v>Employee 21's Cost Per Billable Hour</v>
      </c>
      <c r="DB313" s="190" t="str">
        <f>IF(DB310&lt;&gt;0,DB307/DB310,"No Billable Hours")</f>
        <v>No Billable Hours</v>
      </c>
      <c r="DC313" s="193"/>
      <c r="DD313" s="189" t="str">
        <f>DE302&amp;"'s Cost Per Billable Hour"</f>
        <v>Employee 22's Cost Per Billable Hour</v>
      </c>
      <c r="DE313" s="190" t="str">
        <f>IF(DE310&lt;&gt;0,DE307/DE310,"No Billable Hours")</f>
        <v>No Billable Hours</v>
      </c>
      <c r="DF313" s="193"/>
      <c r="DG313" s="189" t="str">
        <f>DH302&amp;"'s Cost Per Billable Hour"</f>
        <v>Employee 23's Cost Per Billable Hour</v>
      </c>
      <c r="DH313" s="190" t="str">
        <f>IF(DH310&lt;&gt;0,DH307/DH310,"No Billable Hours")</f>
        <v>No Billable Hours</v>
      </c>
      <c r="DI313" s="193"/>
      <c r="DJ313" s="189" t="str">
        <f>DK302&amp;"'s Cost Per Billable Hour"</f>
        <v>Employee 24's Cost Per Billable Hour</v>
      </c>
      <c r="DK313" s="190" t="str">
        <f>IF(DK310&lt;&gt;0,DK307/DK310,"No Billable Hours")</f>
        <v>No Billable Hours</v>
      </c>
      <c r="DL313" s="193"/>
      <c r="DM313" s="189" t="str">
        <f>DN302&amp;"'s Cost Per Billable Hour"</f>
        <v>Employee 25's Cost Per Billable Hour</v>
      </c>
      <c r="DN313" s="190" t="str">
        <f>IF(DN310&lt;&gt;0,DN307/DN310,"No Billable Hours")</f>
        <v>No Billable Hours</v>
      </c>
      <c r="DO313" s="193"/>
      <c r="DP313" s="189" t="str">
        <f>DQ302&amp;"'s Cost Per Billable Hour"</f>
        <v>Employee 26's Cost Per Billable Hour</v>
      </c>
      <c r="DQ313" s="190" t="str">
        <f>IF(DQ310&lt;&gt;0,DQ307/DQ310,"No Billable Hours")</f>
        <v>No Billable Hours</v>
      </c>
      <c r="DR313" s="193"/>
      <c r="DS313" s="189" t="str">
        <f>DT302&amp;"'s Cost Per Billable Hour"</f>
        <v>Employee 27's Cost Per Billable Hour</v>
      </c>
      <c r="DT313" s="190" t="str">
        <f>IF(DT310&lt;&gt;0,DT307/DT310,"No Billable Hours")</f>
        <v>No Billable Hours</v>
      </c>
      <c r="DU313" s="193"/>
      <c r="DV313" s="189" t="str">
        <f>DW302&amp;"'s Cost Per Billable Hour"</f>
        <v>Employee 28's Cost Per Billable Hour</v>
      </c>
      <c r="DW313" s="190" t="str">
        <f>IF(DW310&lt;&gt;0,DW307/DW310,"No Billable Hours")</f>
        <v>No Billable Hours</v>
      </c>
      <c r="DX313" s="193"/>
      <c r="DY313" s="189" t="str">
        <f>DZ302&amp;"'s Cost Per Billable Hour"</f>
        <v>Employee 29's Cost Per Billable Hour</v>
      </c>
      <c r="DZ313" s="190" t="str">
        <f>IF(DZ310&lt;&gt;0,DZ307/DZ310,"No Billable Hours")</f>
        <v>No Billable Hours</v>
      </c>
      <c r="EA313" s="193"/>
      <c r="EB313" s="189" t="str">
        <f>EC302&amp;"'s Cost Per Billable Hour"</f>
        <v>Employee 30's Cost Per Billable Hour</v>
      </c>
      <c r="EC313" s="190" t="str">
        <f>IF(EC310&lt;&gt;0,EC307/EC310,"No Billable Hours")</f>
        <v>No Billable Hours</v>
      </c>
      <c r="ED313" s="193"/>
      <c r="EE313" s="189" t="str">
        <f>EF302&amp;"'s Cost Per Billable Hour"</f>
        <v>Employee 31's Cost Per Billable Hour</v>
      </c>
      <c r="EF313" s="190" t="str">
        <f>IF(EF310&lt;&gt;0,EF307/EF310,"No Billable Hours")</f>
        <v>No Billable Hours</v>
      </c>
      <c r="EG313" s="193"/>
      <c r="EH313" s="189" t="str">
        <f>EI302&amp;"'s Cost Per Billable Hour"</f>
        <v>Employee 32's Cost Per Billable Hour</v>
      </c>
      <c r="EI313" s="190" t="str">
        <f>IF(EI310&lt;&gt;0,EI307/EI310,"No Billable Hours")</f>
        <v>No Billable Hours</v>
      </c>
      <c r="EJ313" s="193"/>
      <c r="EK313" s="189" t="str">
        <f>EL302&amp;"'s Cost Per Billable Hour"</f>
        <v>Employee 33's Cost Per Billable Hour</v>
      </c>
      <c r="EL313" s="190" t="str">
        <f>IF(EL310&lt;&gt;0,EL307/EL310,"No Billable Hours")</f>
        <v>No Billable Hours</v>
      </c>
      <c r="EM313" s="193"/>
      <c r="EN313" s="189" t="str">
        <f>EO302&amp;"'s Cost Per Billable Hour"</f>
        <v>Employee 34's Cost Per Billable Hour</v>
      </c>
      <c r="EO313" s="190" t="str">
        <f>IF(EO310&lt;&gt;0,EO307/EO310,"No Billable Hours")</f>
        <v>No Billable Hours</v>
      </c>
      <c r="EP313" s="193"/>
      <c r="EQ313" s="189" t="str">
        <f>ER302&amp;"'s Cost Per Billable Hour"</f>
        <v>Employee 35's Cost Per Billable Hour</v>
      </c>
      <c r="ER313" s="190" t="str">
        <f>IF(ER310&lt;&gt;0,ER307/ER310,"No Billable Hours")</f>
        <v>No Billable Hours</v>
      </c>
      <c r="ES313" s="193"/>
      <c r="ET313" s="189" t="str">
        <f>EU302&amp;"'s Cost Per Billable Hour"</f>
        <v>Employee 36's Cost Per Billable Hour</v>
      </c>
      <c r="EU313" s="190" t="str">
        <f>IF(EU310&lt;&gt;0,EU307/EU310,"No Billable Hours")</f>
        <v>No Billable Hours</v>
      </c>
      <c r="EV313" s="193"/>
      <c r="EW313" s="189" t="str">
        <f>EX302&amp;"'s Cost Per Billable Hour"</f>
        <v>Employee 37's Cost Per Billable Hour</v>
      </c>
      <c r="EX313" s="190" t="str">
        <f>IF(EX310&lt;&gt;0,EX307/EX310,"No Billable Hours")</f>
        <v>No Billable Hours</v>
      </c>
      <c r="EY313" s="193"/>
      <c r="EZ313" s="189" t="str">
        <f>FA302&amp;"'s Cost Per Billable Hour"</f>
        <v>Employee 38's Cost Per Billable Hour</v>
      </c>
      <c r="FA313" s="190" t="str">
        <f>IF(FA310&lt;&gt;0,FA307/FA310,"No Billable Hours")</f>
        <v>No Billable Hours</v>
      </c>
      <c r="FB313" s="193"/>
      <c r="FC313" s="189" t="str">
        <f>FD302&amp;"'s Cost Per Billable Hour"</f>
        <v>Employee 39's Cost Per Billable Hour</v>
      </c>
      <c r="FD313" s="190" t="str">
        <f>IF(FD310&lt;&gt;0,FD307/FD310,"No Billable Hours")</f>
        <v>No Billable Hours</v>
      </c>
      <c r="FE313" s="193"/>
      <c r="FF313" s="189" t="str">
        <f>FG302&amp;"'s Cost Per Billable Hour"</f>
        <v>Employee 40's Cost Per Billable Hour</v>
      </c>
      <c r="FG313" s="190" t="str">
        <f>IF(FG310&lt;&gt;0,FG307/FG310,"No Billable Hours")</f>
        <v>No Billable Hours</v>
      </c>
      <c r="FH313" s="193"/>
      <c r="FI313" s="189" t="str">
        <f>FJ302&amp;"'s Cost Per Billable Hour"</f>
        <v>Employee 41's Cost Per Billable Hour</v>
      </c>
      <c r="FJ313" s="190" t="str">
        <f>IF(FJ310&lt;&gt;0,FJ307/FJ310,"No Billable Hours")</f>
        <v>No Billable Hours</v>
      </c>
      <c r="FK313" s="193"/>
      <c r="FL313" s="189" t="str">
        <f>FM302&amp;"'s Cost Per Billable Hour"</f>
        <v>Employee 42's Cost Per Billable Hour</v>
      </c>
      <c r="FM313" s="190" t="str">
        <f>IF(FM310&lt;&gt;0,FM307/FM310,"No Billable Hours")</f>
        <v>No Billable Hours</v>
      </c>
      <c r="FN313" s="193"/>
      <c r="FO313" s="189" t="str">
        <f>FP302&amp;"'s Cost Per Billable Hour"</f>
        <v>Employee 43's Cost Per Billable Hour</v>
      </c>
      <c r="FP313" s="190" t="str">
        <f>IF(FP310&lt;&gt;0,FP307/FP310,"No Billable Hours")</f>
        <v>No Billable Hours</v>
      </c>
      <c r="FQ313" s="193"/>
      <c r="FR313" s="189" t="str">
        <f>FS302&amp;"'s Cost Per Billable Hour"</f>
        <v>Employee 44's Cost Per Billable Hour</v>
      </c>
      <c r="FS313" s="190" t="str">
        <f>IF(FS310&lt;&gt;0,FS307/FS310,"No Billable Hours")</f>
        <v>No Billable Hours</v>
      </c>
      <c r="FT313" s="193"/>
      <c r="FU313" s="189" t="str">
        <f>FV302&amp;"'s Cost Per Billable Hour"</f>
        <v>Employee 45's Cost Per Billable Hour</v>
      </c>
      <c r="FV313" s="190" t="str">
        <f>IF(FV310&lt;&gt;0,FV307/FV310,"No Billable Hours")</f>
        <v>No Billable Hours</v>
      </c>
      <c r="FW313" s="193"/>
      <c r="FX313" s="189" t="str">
        <f>FY302&amp;"'s Cost Per Billable Hour"</f>
        <v>Employee 46's Cost Per Billable Hour</v>
      </c>
      <c r="FY313" s="190" t="str">
        <f>IF(FY310&lt;&gt;0,FY307/FY310,"No Billable Hours")</f>
        <v>No Billable Hours</v>
      </c>
      <c r="FZ313" s="193"/>
      <c r="GA313" s="189" t="str">
        <f>GB302&amp;"'s Cost Per Billable Hour"</f>
        <v>Employee 47's Cost Per Billable Hour</v>
      </c>
      <c r="GB313" s="190" t="str">
        <f>IF(GB310&lt;&gt;0,GB307/GB310,"No Billable Hours")</f>
        <v>No Billable Hours</v>
      </c>
      <c r="GC313" s="193"/>
      <c r="GD313" s="189" t="str">
        <f>GE302&amp;"'s Cost Per Billable Hour"</f>
        <v>Employee 48's Cost Per Billable Hour</v>
      </c>
      <c r="GE313" s="190" t="str">
        <f>IF(GE310&lt;&gt;0,GE307/GE310,"No Billable Hours")</f>
        <v>No Billable Hours</v>
      </c>
      <c r="GF313" s="193"/>
      <c r="GG313" s="189" t="str">
        <f>GH302&amp;"'s Cost Per Billable Hour"</f>
        <v>Employee 49's Cost Per Billable Hour</v>
      </c>
      <c r="GH313" s="190" t="str">
        <f>IF(GH310&lt;&gt;0,GH307/GH310,"No Billable Hours")</f>
        <v>No Billable Hours</v>
      </c>
      <c r="GI313" s="193"/>
      <c r="GJ313" s="189" t="str">
        <f>GK302&amp;"'s Cost Per Billable Hour"</f>
        <v>Employee 50's Cost Per Billable Hour</v>
      </c>
      <c r="GK313" s="190" t="str">
        <f>IF(GK310&lt;&gt;0,GK307/GK310,"No Billable Hours")</f>
        <v>No Billable Hours</v>
      </c>
    </row>
    <row r="314" spans="42:193" hidden="1" x14ac:dyDescent="0.25">
      <c r="AP314" s="404" t="s">
        <v>393</v>
      </c>
      <c r="AS314" s="191" t="s">
        <v>255</v>
      </c>
      <c r="AT314" s="192">
        <f>IF(AT312&lt;&gt;0,AT310/AT312,0)</f>
        <v>0</v>
      </c>
      <c r="AU314" s="193"/>
      <c r="AV314" s="191" t="s">
        <v>255</v>
      </c>
      <c r="AW314" s="192">
        <f>IF(AW312&lt;&gt;0,AW310/AW312,0)</f>
        <v>0</v>
      </c>
      <c r="AX314" s="193"/>
      <c r="AY314" s="191" t="s">
        <v>255</v>
      </c>
      <c r="AZ314" s="192">
        <f>IF(AZ312&lt;&gt;0,AZ310/AZ312,0)</f>
        <v>0</v>
      </c>
      <c r="BA314" s="193"/>
      <c r="BB314" s="191" t="s">
        <v>255</v>
      </c>
      <c r="BC314" s="192">
        <f>IF(BC312&lt;&gt;0,BC310/BC312,0)</f>
        <v>0</v>
      </c>
      <c r="BD314" s="193"/>
      <c r="BE314" s="191" t="s">
        <v>255</v>
      </c>
      <c r="BF314" s="192">
        <f>IF(BF312&lt;&gt;0,BF310/BF312,0)</f>
        <v>0</v>
      </c>
      <c r="BG314" s="193"/>
      <c r="BH314" s="191" t="s">
        <v>255</v>
      </c>
      <c r="BI314" s="192">
        <f>IF(BI312&lt;&gt;0,BI310/BI312,0)</f>
        <v>0</v>
      </c>
      <c r="BJ314" s="193"/>
      <c r="BK314" s="191" t="s">
        <v>255</v>
      </c>
      <c r="BL314" s="192">
        <f>IF(BL312&lt;&gt;0,BL310/BL312,0)</f>
        <v>0</v>
      </c>
      <c r="BM314" s="193"/>
      <c r="BN314" s="191" t="s">
        <v>255</v>
      </c>
      <c r="BO314" s="192">
        <f>IF(BO312&lt;&gt;0,BO310/BO312,0)</f>
        <v>0</v>
      </c>
      <c r="BP314" s="193"/>
      <c r="BQ314" s="191" t="s">
        <v>255</v>
      </c>
      <c r="BR314" s="192">
        <f>IF(BR312&lt;&gt;0,BR310/BR312,0)</f>
        <v>0</v>
      </c>
      <c r="BS314" s="193"/>
      <c r="BT314" s="191" t="s">
        <v>255</v>
      </c>
      <c r="BU314" s="192">
        <f>IF(BU312&lt;&gt;0,BU310/BU312,0)</f>
        <v>0</v>
      </c>
      <c r="BV314" s="193"/>
      <c r="BW314" s="191" t="s">
        <v>255</v>
      </c>
      <c r="BX314" s="192">
        <f>IF(BX312&lt;&gt;0,BX310/BX312,0)</f>
        <v>0</v>
      </c>
      <c r="BY314" s="193"/>
      <c r="BZ314" s="191" t="s">
        <v>255</v>
      </c>
      <c r="CA314" s="192">
        <f>IF(CA312&lt;&gt;0,CA310/CA312,0)</f>
        <v>0</v>
      </c>
      <c r="CB314" s="193"/>
      <c r="CC314" s="191" t="s">
        <v>255</v>
      </c>
      <c r="CD314" s="192">
        <f>IF(CD312&lt;&gt;0,CD310/CD312,0)</f>
        <v>0</v>
      </c>
      <c r="CE314" s="193"/>
      <c r="CF314" s="191" t="s">
        <v>255</v>
      </c>
      <c r="CG314" s="192">
        <f>IF(CG312&lt;&gt;0,CG310/CG312,0)</f>
        <v>0</v>
      </c>
      <c r="CH314" s="193"/>
      <c r="CI314" s="191" t="s">
        <v>255</v>
      </c>
      <c r="CJ314" s="192">
        <f>IF(CJ312&lt;&gt;0,CJ310/CJ312,0)</f>
        <v>0</v>
      </c>
      <c r="CK314" s="193"/>
      <c r="CL314" s="191" t="s">
        <v>255</v>
      </c>
      <c r="CM314" s="192">
        <f>IF(CM312&lt;&gt;0,CM310/CM312,0)</f>
        <v>0</v>
      </c>
      <c r="CN314" s="193"/>
      <c r="CO314" s="191" t="s">
        <v>255</v>
      </c>
      <c r="CP314" s="192">
        <f>IF(CP312&lt;&gt;0,CP310/CP312,0)</f>
        <v>0</v>
      </c>
      <c r="CQ314" s="193"/>
      <c r="CR314" s="191" t="s">
        <v>255</v>
      </c>
      <c r="CS314" s="192">
        <f>IF(CS312&lt;&gt;0,CS310/CS312,0)</f>
        <v>0</v>
      </c>
      <c r="CT314" s="193"/>
      <c r="CU314" s="191" t="s">
        <v>255</v>
      </c>
      <c r="CV314" s="192">
        <f>IF(CV312&lt;&gt;0,CV310/CV312,0)</f>
        <v>0</v>
      </c>
      <c r="CW314" s="193"/>
      <c r="CX314" s="191" t="s">
        <v>255</v>
      </c>
      <c r="CY314" s="192">
        <f>IF(CY312&lt;&gt;0,CY310/CY312,0)</f>
        <v>0</v>
      </c>
      <c r="CZ314" s="193"/>
      <c r="DA314" s="191" t="s">
        <v>255</v>
      </c>
      <c r="DB314" s="192">
        <f>IF(DB312&lt;&gt;0,DB310/DB312,0)</f>
        <v>0</v>
      </c>
      <c r="DC314" s="193"/>
      <c r="DD314" s="191" t="s">
        <v>255</v>
      </c>
      <c r="DE314" s="192">
        <f>IF(DE312&lt;&gt;0,DE310/DE312,0)</f>
        <v>0</v>
      </c>
      <c r="DF314" s="193"/>
      <c r="DG314" s="191" t="s">
        <v>255</v>
      </c>
      <c r="DH314" s="192">
        <f>IF(DH312&lt;&gt;0,DH310/DH312,0)</f>
        <v>0</v>
      </c>
      <c r="DI314" s="193"/>
      <c r="DJ314" s="191" t="s">
        <v>255</v>
      </c>
      <c r="DK314" s="192">
        <f>IF(DK312&lt;&gt;0,DK310/DK312,0)</f>
        <v>0</v>
      </c>
      <c r="DL314" s="193"/>
      <c r="DM314" s="191" t="s">
        <v>255</v>
      </c>
      <c r="DN314" s="192">
        <f>IF(DN312&lt;&gt;0,DN310/DN312,0)</f>
        <v>0</v>
      </c>
      <c r="DO314" s="193"/>
      <c r="DP314" s="191" t="s">
        <v>255</v>
      </c>
      <c r="DQ314" s="192">
        <f>IF(DQ312&lt;&gt;0,DQ310/DQ312,0)</f>
        <v>0</v>
      </c>
      <c r="DR314" s="193"/>
      <c r="DS314" s="191" t="s">
        <v>255</v>
      </c>
      <c r="DT314" s="192">
        <f>IF(DT312&lt;&gt;0,DT310/DT312,0)</f>
        <v>0</v>
      </c>
      <c r="DU314" s="193"/>
      <c r="DV314" s="191" t="s">
        <v>255</v>
      </c>
      <c r="DW314" s="192">
        <f>IF(DW312&lt;&gt;0,DW310/DW312,0)</f>
        <v>0</v>
      </c>
      <c r="DX314" s="193"/>
      <c r="DY314" s="191" t="s">
        <v>255</v>
      </c>
      <c r="DZ314" s="192">
        <f>IF(DZ312&lt;&gt;0,DZ310/DZ312,0)</f>
        <v>0</v>
      </c>
      <c r="EA314" s="193"/>
      <c r="EB314" s="191" t="s">
        <v>255</v>
      </c>
      <c r="EC314" s="192">
        <f>IF(EC312&lt;&gt;0,EC310/EC312,0)</f>
        <v>0</v>
      </c>
      <c r="ED314" s="193"/>
      <c r="EE314" s="191" t="s">
        <v>255</v>
      </c>
      <c r="EF314" s="192">
        <f>IF(EF312&lt;&gt;0,EF310/EF312,0)</f>
        <v>0</v>
      </c>
      <c r="EG314" s="193"/>
      <c r="EH314" s="191" t="s">
        <v>255</v>
      </c>
      <c r="EI314" s="192">
        <f>IF(EI312&lt;&gt;0,EI310/EI312,0)</f>
        <v>0</v>
      </c>
      <c r="EJ314" s="193"/>
      <c r="EK314" s="191" t="s">
        <v>255</v>
      </c>
      <c r="EL314" s="192">
        <f>IF(EL312&lt;&gt;0,EL310/EL312,0)</f>
        <v>0</v>
      </c>
      <c r="EM314" s="193"/>
      <c r="EN314" s="191" t="s">
        <v>255</v>
      </c>
      <c r="EO314" s="192">
        <f>IF(EO312&lt;&gt;0,EO310/EO312,0)</f>
        <v>0</v>
      </c>
      <c r="EP314" s="193"/>
      <c r="EQ314" s="191" t="s">
        <v>255</v>
      </c>
      <c r="ER314" s="192">
        <f>IF(ER312&lt;&gt;0,ER310/ER312,0)</f>
        <v>0</v>
      </c>
      <c r="ES314" s="193"/>
      <c r="ET314" s="191" t="s">
        <v>255</v>
      </c>
      <c r="EU314" s="192">
        <f>IF(EU312&lt;&gt;0,EU310/EU312,0)</f>
        <v>0</v>
      </c>
      <c r="EV314" s="193"/>
      <c r="EW314" s="191" t="s">
        <v>255</v>
      </c>
      <c r="EX314" s="192">
        <f>IF(EX312&lt;&gt;0,EX310/EX312,0)</f>
        <v>0</v>
      </c>
      <c r="EY314" s="193"/>
      <c r="EZ314" s="191" t="s">
        <v>255</v>
      </c>
      <c r="FA314" s="192">
        <f>IF(FA312&lt;&gt;0,FA310/FA312,0)</f>
        <v>0</v>
      </c>
      <c r="FB314" s="193"/>
      <c r="FC314" s="191" t="s">
        <v>255</v>
      </c>
      <c r="FD314" s="192">
        <f>IF(FD312&lt;&gt;0,FD310/FD312,0)</f>
        <v>0</v>
      </c>
      <c r="FE314" s="193"/>
      <c r="FF314" s="191" t="s">
        <v>255</v>
      </c>
      <c r="FG314" s="192">
        <f>IF(FG312&lt;&gt;0,FG310/FG312,0)</f>
        <v>0</v>
      </c>
      <c r="FH314" s="193"/>
      <c r="FI314" s="191" t="s">
        <v>255</v>
      </c>
      <c r="FJ314" s="192">
        <f>IF(FJ312&lt;&gt;0,FJ310/FJ312,0)</f>
        <v>0</v>
      </c>
      <c r="FK314" s="193"/>
      <c r="FL314" s="191" t="s">
        <v>255</v>
      </c>
      <c r="FM314" s="192">
        <f>IF(FM312&lt;&gt;0,FM310/FM312,0)</f>
        <v>0</v>
      </c>
      <c r="FN314" s="193"/>
      <c r="FO314" s="191" t="s">
        <v>255</v>
      </c>
      <c r="FP314" s="192">
        <f>IF(FP312&lt;&gt;0,FP310/FP312,0)</f>
        <v>0</v>
      </c>
      <c r="FQ314" s="193"/>
      <c r="FR314" s="191" t="s">
        <v>255</v>
      </c>
      <c r="FS314" s="192">
        <f>IF(FS312&lt;&gt;0,FS310/FS312,0)</f>
        <v>0</v>
      </c>
      <c r="FT314" s="193"/>
      <c r="FU314" s="191" t="s">
        <v>255</v>
      </c>
      <c r="FV314" s="192">
        <f>IF(FV312&lt;&gt;0,FV310/FV312,0)</f>
        <v>0</v>
      </c>
      <c r="FW314" s="193"/>
      <c r="FX314" s="191" t="s">
        <v>255</v>
      </c>
      <c r="FY314" s="192">
        <f>IF(FY312&lt;&gt;0,FY310/FY312,0)</f>
        <v>0</v>
      </c>
      <c r="FZ314" s="193"/>
      <c r="GA314" s="191" t="s">
        <v>255</v>
      </c>
      <c r="GB314" s="192">
        <f>IF(GB312&lt;&gt;0,GB310/GB312,0)</f>
        <v>0</v>
      </c>
      <c r="GC314" s="193"/>
      <c r="GD314" s="191" t="s">
        <v>255</v>
      </c>
      <c r="GE314" s="192">
        <f>IF(GE312&lt;&gt;0,GE310/GE312,0)</f>
        <v>0</v>
      </c>
      <c r="GF314" s="193"/>
      <c r="GG314" s="191" t="s">
        <v>255</v>
      </c>
      <c r="GH314" s="192">
        <f>IF(GH312&lt;&gt;0,GH310/GH312,0)</f>
        <v>0</v>
      </c>
      <c r="GI314" s="193"/>
      <c r="GJ314" s="191" t="s">
        <v>255</v>
      </c>
      <c r="GK314" s="192">
        <f>IF(GK312&lt;&gt;0,GK310/GK312,0)</f>
        <v>0</v>
      </c>
    </row>
    <row r="315" spans="42:193" hidden="1" x14ac:dyDescent="0.25">
      <c r="AP315" s="404" t="str">
        <f t="shared" ref="AP315:AP325" si="26">H113</f>
        <v>General Office Administration</v>
      </c>
      <c r="AR315" s="405">
        <f ca="1">HLOOKUP(AP315,_DeptCompare,$AR$287,FALSE)</f>
        <v>0</v>
      </c>
    </row>
    <row r="316" spans="42:193" hidden="1" x14ac:dyDescent="0.25">
      <c r="AP316" s="404" t="str">
        <f t="shared" si="26"/>
        <v>Department 1 Name</v>
      </c>
      <c r="AR316" s="405">
        <f t="shared" ref="AR316:AR325" ca="1" si="27">HLOOKUP(AP316,_DeptCompare,$AR$287,FALSE)</f>
        <v>0</v>
      </c>
      <c r="AS316" s="411" t="s">
        <v>525</v>
      </c>
    </row>
    <row r="317" spans="42:193" hidden="1" x14ac:dyDescent="0.25">
      <c r="AP317" s="404" t="str">
        <f t="shared" si="26"/>
        <v>Department 2 Name</v>
      </c>
      <c r="AR317" s="405">
        <f t="shared" ca="1" si="27"/>
        <v>0</v>
      </c>
      <c r="AS317" s="585" t="str">
        <f>'Step 1-Employee Info'!$B$192</f>
        <v>Department 1 Name</v>
      </c>
      <c r="AT317" s="122">
        <f ca="1">HLOOKUP($AT$302,'Step 1-Employee Info'!$H$191:$BF$202,2,FALSE)</f>
        <v>0</v>
      </c>
      <c r="AV317" s="585" t="str">
        <f>'Step 1-Employee Info'!$B$192</f>
        <v>Department 1 Name</v>
      </c>
      <c r="AW317" s="122">
        <f ca="1">HLOOKUP(AW302,'Step 1-Employee Info'!$H$191:$BF$202,2,FALSE)</f>
        <v>0</v>
      </c>
      <c r="AY317" s="585" t="str">
        <f>'Step 1-Employee Info'!$B$192</f>
        <v>Department 1 Name</v>
      </c>
      <c r="AZ317" s="122">
        <f ca="1">HLOOKUP(AZ302,'Step 1-Employee Info'!$H$191:$BF$202,2,FALSE)</f>
        <v>0</v>
      </c>
      <c r="BB317" s="585" t="str">
        <f>'Step 1-Employee Info'!$B$192</f>
        <v>Department 1 Name</v>
      </c>
      <c r="BC317" s="122">
        <f ca="1">HLOOKUP(BC302,'Step 1-Employee Info'!$H$191:$BF$202,2,FALSE)</f>
        <v>0</v>
      </c>
      <c r="BE317" s="585" t="str">
        <f>'Step 1-Employee Info'!$B$192</f>
        <v>Department 1 Name</v>
      </c>
      <c r="BF317" s="122">
        <f ca="1">HLOOKUP(BF302,'Step 1-Employee Info'!$H$191:$BF$202,2,FALSE)</f>
        <v>0</v>
      </c>
      <c r="BH317" s="585" t="str">
        <f>'Step 1-Employee Info'!$B$192</f>
        <v>Department 1 Name</v>
      </c>
      <c r="BI317" s="122">
        <f ca="1">HLOOKUP(BI302,'Step 1-Employee Info'!$H$191:$BF$202,2,FALSE)</f>
        <v>0</v>
      </c>
      <c r="BK317" s="585" t="str">
        <f>'Step 1-Employee Info'!$B$192</f>
        <v>Department 1 Name</v>
      </c>
      <c r="BL317" s="122">
        <f ca="1">HLOOKUP(BL302,'Step 1-Employee Info'!$H$191:$BF$202,2,FALSE)</f>
        <v>0</v>
      </c>
      <c r="BN317" s="585" t="str">
        <f>'Step 1-Employee Info'!$B$192</f>
        <v>Department 1 Name</v>
      </c>
      <c r="BO317" s="122">
        <f ca="1">HLOOKUP(BO302,'Step 1-Employee Info'!$H$191:$BF$202,2,FALSE)</f>
        <v>0</v>
      </c>
      <c r="BQ317" s="585" t="str">
        <f>'Step 1-Employee Info'!$B$192</f>
        <v>Department 1 Name</v>
      </c>
      <c r="BR317" s="122">
        <f ca="1">HLOOKUP(BR302,'Step 1-Employee Info'!$H$191:$BF$202,2,FALSE)</f>
        <v>0</v>
      </c>
      <c r="BT317" s="585" t="str">
        <f>'Step 1-Employee Info'!$B$192</f>
        <v>Department 1 Name</v>
      </c>
      <c r="BU317" s="122">
        <f ca="1">HLOOKUP(BU302,'Step 1-Employee Info'!$H$191:$BF$202,2,FALSE)</f>
        <v>0</v>
      </c>
      <c r="BW317" s="585" t="str">
        <f>'Step 1-Employee Info'!$B$192</f>
        <v>Department 1 Name</v>
      </c>
      <c r="BX317" s="122">
        <f ca="1">HLOOKUP(BX302,'Step 1-Employee Info'!$H$191:$BF$202,2,FALSE)</f>
        <v>0</v>
      </c>
      <c r="BZ317" s="585" t="str">
        <f>'Step 1-Employee Info'!$B$192</f>
        <v>Department 1 Name</v>
      </c>
      <c r="CA317" s="122">
        <f ca="1">HLOOKUP(CA302,'Step 1-Employee Info'!$H$191:$BF$202,2,FALSE)</f>
        <v>0</v>
      </c>
      <c r="CC317" s="585" t="str">
        <f>'Step 1-Employee Info'!$B$192</f>
        <v>Department 1 Name</v>
      </c>
      <c r="CD317" s="122">
        <f ca="1">HLOOKUP(CD302,'Step 1-Employee Info'!$H$191:$BF$202,2,FALSE)</f>
        <v>0</v>
      </c>
      <c r="CF317" s="585" t="str">
        <f>'Step 1-Employee Info'!$B$192</f>
        <v>Department 1 Name</v>
      </c>
      <c r="CG317" s="122">
        <f ca="1">HLOOKUP(CG302,'Step 1-Employee Info'!$H$191:$BF$202,2,FALSE)</f>
        <v>0</v>
      </c>
      <c r="CI317" s="585" t="str">
        <f>'Step 1-Employee Info'!$B$192</f>
        <v>Department 1 Name</v>
      </c>
      <c r="CJ317" s="122">
        <f ca="1">HLOOKUP(CJ302,'Step 1-Employee Info'!$H$191:$BF$202,2,FALSE)</f>
        <v>0</v>
      </c>
      <c r="CL317" s="585" t="str">
        <f>'Step 1-Employee Info'!$B$192</f>
        <v>Department 1 Name</v>
      </c>
      <c r="CM317" s="122">
        <f ca="1">HLOOKUP(CM302,'Step 1-Employee Info'!$H$191:$BF$202,2,FALSE)</f>
        <v>0</v>
      </c>
      <c r="CO317" s="585" t="str">
        <f>'Step 1-Employee Info'!$B$192</f>
        <v>Department 1 Name</v>
      </c>
      <c r="CP317" s="122">
        <f ca="1">HLOOKUP(CP302,'Step 1-Employee Info'!$H$191:$BF$202,2,FALSE)</f>
        <v>0</v>
      </c>
      <c r="CR317" s="585" t="str">
        <f>'Step 1-Employee Info'!$B$192</f>
        <v>Department 1 Name</v>
      </c>
      <c r="CS317" s="122">
        <f ca="1">HLOOKUP(CS302,'Step 1-Employee Info'!$H$191:$BF$202,2,FALSE)</f>
        <v>0</v>
      </c>
      <c r="CU317" s="585" t="str">
        <f>'Step 1-Employee Info'!$B$192</f>
        <v>Department 1 Name</v>
      </c>
      <c r="CV317" s="122">
        <f ca="1">HLOOKUP(CV302,'Step 1-Employee Info'!$H$191:$BF$202,2,FALSE)</f>
        <v>0</v>
      </c>
      <c r="CX317" s="585" t="str">
        <f>'Step 1-Employee Info'!$B$192</f>
        <v>Department 1 Name</v>
      </c>
      <c r="CY317" s="122">
        <f ca="1">HLOOKUP(CY302,'Step 1-Employee Info'!$H$191:$BF$202,2,FALSE)</f>
        <v>0</v>
      </c>
      <c r="DA317" s="585" t="str">
        <f>'Step 1-Employee Info'!$B$192</f>
        <v>Department 1 Name</v>
      </c>
      <c r="DB317" s="122">
        <f ca="1">HLOOKUP(DB302,'Step 1-Employee Info'!$H$191:$BF$202,2,FALSE)</f>
        <v>0</v>
      </c>
      <c r="DD317" s="585" t="str">
        <f>'Step 1-Employee Info'!$B$192</f>
        <v>Department 1 Name</v>
      </c>
      <c r="DE317" s="122">
        <f ca="1">HLOOKUP(DE302,'Step 1-Employee Info'!$H$191:$BF$202,2,FALSE)</f>
        <v>0</v>
      </c>
      <c r="DG317" s="585" t="str">
        <f>'Step 1-Employee Info'!$B$192</f>
        <v>Department 1 Name</v>
      </c>
      <c r="DH317" s="122">
        <f ca="1">HLOOKUP(DH302,'Step 1-Employee Info'!$H$191:$BF$202,2,FALSE)</f>
        <v>0</v>
      </c>
      <c r="DJ317" s="585" t="str">
        <f>'Step 1-Employee Info'!$B$192</f>
        <v>Department 1 Name</v>
      </c>
      <c r="DK317" s="122">
        <f ca="1">HLOOKUP(DK302,'Step 1-Employee Info'!$H$191:$BF$202,2,FALSE)</f>
        <v>0</v>
      </c>
      <c r="DM317" s="585" t="str">
        <f>'Step 1-Employee Info'!$B$192</f>
        <v>Department 1 Name</v>
      </c>
      <c r="DN317" s="122">
        <f ca="1">HLOOKUP(DN302,'Step 1-Employee Info'!$H$191:$BF$202,2,FALSE)</f>
        <v>0</v>
      </c>
      <c r="DP317" s="585" t="str">
        <f>'Step 1-Employee Info'!$B$192</f>
        <v>Department 1 Name</v>
      </c>
      <c r="DQ317" s="122">
        <f ca="1">HLOOKUP(DQ302,'Step 1-Employee Info'!$H$191:$BF$202,2,FALSE)</f>
        <v>0</v>
      </c>
      <c r="DS317" s="585" t="str">
        <f>'Step 1-Employee Info'!$B$192</f>
        <v>Department 1 Name</v>
      </c>
      <c r="DT317" s="122">
        <f ca="1">HLOOKUP(DT302,'Step 1-Employee Info'!$H$191:$BF$202,2,FALSE)</f>
        <v>0</v>
      </c>
      <c r="DV317" s="585" t="str">
        <f>'Step 1-Employee Info'!$B$192</f>
        <v>Department 1 Name</v>
      </c>
      <c r="DW317" s="122">
        <f ca="1">HLOOKUP(DW302,'Step 1-Employee Info'!$H$191:$BF$202,2,FALSE)</f>
        <v>0</v>
      </c>
      <c r="DY317" s="585" t="str">
        <f>'Step 1-Employee Info'!$B$192</f>
        <v>Department 1 Name</v>
      </c>
      <c r="DZ317" s="122">
        <f ca="1">HLOOKUP(DZ302,'Step 1-Employee Info'!$H$191:$BF$202,2,FALSE)</f>
        <v>0</v>
      </c>
      <c r="EB317" s="585" t="str">
        <f>'Step 1-Employee Info'!$B$192</f>
        <v>Department 1 Name</v>
      </c>
      <c r="EC317" s="122">
        <f ca="1">HLOOKUP(EC302,'Step 1-Employee Info'!$H$191:$BF$202,2,FALSE)</f>
        <v>0</v>
      </c>
      <c r="EE317" s="585" t="str">
        <f>'Step 1-Employee Info'!$B$192</f>
        <v>Department 1 Name</v>
      </c>
      <c r="EF317" s="122">
        <f ca="1">HLOOKUP(EF302,'Step 1-Employee Info'!$H$191:$BF$202,2,FALSE)</f>
        <v>0</v>
      </c>
      <c r="EH317" s="585" t="str">
        <f>'Step 1-Employee Info'!$B$192</f>
        <v>Department 1 Name</v>
      </c>
      <c r="EI317" s="122">
        <f ca="1">HLOOKUP(EI302,'Step 1-Employee Info'!$H$191:$BF$202,2,FALSE)</f>
        <v>0</v>
      </c>
      <c r="EK317" s="585" t="str">
        <f>'Step 1-Employee Info'!$B$192</f>
        <v>Department 1 Name</v>
      </c>
      <c r="EL317" s="122">
        <f ca="1">HLOOKUP(EL302,'Step 1-Employee Info'!$H$191:$BF$202,2,FALSE)</f>
        <v>0</v>
      </c>
      <c r="EN317" s="585" t="str">
        <f>'Step 1-Employee Info'!$B$192</f>
        <v>Department 1 Name</v>
      </c>
      <c r="EO317" s="122">
        <f ca="1">HLOOKUP(EO302,'Step 1-Employee Info'!$H$191:$BF$202,2,FALSE)</f>
        <v>0</v>
      </c>
      <c r="EQ317" s="585" t="str">
        <f>'Step 1-Employee Info'!$B$192</f>
        <v>Department 1 Name</v>
      </c>
      <c r="ER317" s="122">
        <f ca="1">HLOOKUP(ER302,'Step 1-Employee Info'!$H$191:$BF$202,2,FALSE)</f>
        <v>0</v>
      </c>
      <c r="ET317" s="585" t="str">
        <f>'Step 1-Employee Info'!$B$192</f>
        <v>Department 1 Name</v>
      </c>
      <c r="EU317" s="122">
        <f ca="1">HLOOKUP(EU302,'Step 1-Employee Info'!$H$191:$BF$202,2,FALSE)</f>
        <v>0</v>
      </c>
      <c r="EW317" s="585" t="str">
        <f>'Step 1-Employee Info'!$B$192</f>
        <v>Department 1 Name</v>
      </c>
      <c r="EX317" s="122">
        <f ca="1">HLOOKUP(EX302,'Step 1-Employee Info'!$H$191:$BF$202,2,FALSE)</f>
        <v>0</v>
      </c>
      <c r="EZ317" s="585" t="str">
        <f>'Step 1-Employee Info'!$B$192</f>
        <v>Department 1 Name</v>
      </c>
      <c r="FA317" s="122">
        <f ca="1">HLOOKUP(FA302,'Step 1-Employee Info'!$H$191:$BF$202,2,FALSE)</f>
        <v>0</v>
      </c>
      <c r="FC317" s="585" t="str">
        <f>'Step 1-Employee Info'!$B$192</f>
        <v>Department 1 Name</v>
      </c>
      <c r="FD317" s="122">
        <f ca="1">HLOOKUP(FD302,'Step 1-Employee Info'!$H$191:$BF$202,2,FALSE)</f>
        <v>0</v>
      </c>
      <c r="FF317" s="585" t="str">
        <f>'Step 1-Employee Info'!$B$192</f>
        <v>Department 1 Name</v>
      </c>
      <c r="FG317" s="122">
        <f ca="1">HLOOKUP(FG302,'Step 1-Employee Info'!$H$191:$BF$202,2,FALSE)</f>
        <v>0</v>
      </c>
      <c r="FI317" s="585" t="str">
        <f>'Step 1-Employee Info'!$B$192</f>
        <v>Department 1 Name</v>
      </c>
      <c r="FJ317" s="122">
        <f ca="1">HLOOKUP(FJ302,'Step 1-Employee Info'!$H$191:$BF$202,2,FALSE)</f>
        <v>0</v>
      </c>
      <c r="FL317" s="585" t="str">
        <f>'Step 1-Employee Info'!$B$192</f>
        <v>Department 1 Name</v>
      </c>
      <c r="FM317" s="122">
        <f ca="1">HLOOKUP(FM302,'Step 1-Employee Info'!$H$191:$BF$202,2,FALSE)</f>
        <v>0</v>
      </c>
      <c r="FO317" s="585" t="str">
        <f>'Step 1-Employee Info'!$B$192</f>
        <v>Department 1 Name</v>
      </c>
      <c r="FP317" s="122">
        <f ca="1">HLOOKUP(FP302,'Step 1-Employee Info'!$H$191:$BF$202,2,FALSE)</f>
        <v>0</v>
      </c>
      <c r="FR317" s="585" t="str">
        <f>'Step 1-Employee Info'!$B$192</f>
        <v>Department 1 Name</v>
      </c>
      <c r="FS317" s="122">
        <f ca="1">HLOOKUP(FS302,'Step 1-Employee Info'!$H$191:$BF$202,2,FALSE)</f>
        <v>0</v>
      </c>
      <c r="FU317" s="585" t="str">
        <f>'Step 1-Employee Info'!$B$192</f>
        <v>Department 1 Name</v>
      </c>
      <c r="FV317" s="122">
        <f ca="1">HLOOKUP(FV302,'Step 1-Employee Info'!$H$191:$BF$202,2,FALSE)</f>
        <v>0</v>
      </c>
      <c r="FX317" s="585" t="str">
        <f>'Step 1-Employee Info'!$B$192</f>
        <v>Department 1 Name</v>
      </c>
      <c r="FY317" s="122">
        <f ca="1">HLOOKUP(FY302,'Step 1-Employee Info'!$H$191:$BF$202,2,FALSE)</f>
        <v>0</v>
      </c>
      <c r="GA317" s="585" t="str">
        <f>'Step 1-Employee Info'!$B$192</f>
        <v>Department 1 Name</v>
      </c>
      <c r="GB317" s="122">
        <f ca="1">HLOOKUP(GB302,'Step 1-Employee Info'!$H$191:$BF$202,2,FALSE)</f>
        <v>0</v>
      </c>
      <c r="GD317" s="585" t="str">
        <f>'Step 1-Employee Info'!$B$192</f>
        <v>Department 1 Name</v>
      </c>
      <c r="GE317" s="122">
        <f ca="1">HLOOKUP(GE302,'Step 1-Employee Info'!$H$191:$BF$202,2,FALSE)</f>
        <v>0</v>
      </c>
      <c r="GG317" s="585" t="str">
        <f>'Step 1-Employee Info'!$B$192</f>
        <v>Department 1 Name</v>
      </c>
      <c r="GH317" s="122">
        <f ca="1">HLOOKUP(GH302,'Step 1-Employee Info'!$H$191:$BF$202,2,FALSE)</f>
        <v>0</v>
      </c>
      <c r="GJ317" s="585" t="str">
        <f>'Step 1-Employee Info'!$B$192</f>
        <v>Department 1 Name</v>
      </c>
      <c r="GK317" s="122">
        <f ca="1">HLOOKUP(GK302,'Step 1-Employee Info'!$H$191:$BF$202,2,FALSE)</f>
        <v>0</v>
      </c>
    </row>
    <row r="318" spans="42:193" hidden="1" x14ac:dyDescent="0.25">
      <c r="AP318" s="404" t="str">
        <f t="shared" si="26"/>
        <v>Department 3 Name</v>
      </c>
      <c r="AR318" s="405">
        <f t="shared" ca="1" si="27"/>
        <v>0</v>
      </c>
      <c r="AS318" s="585" t="str">
        <f>'Step 1-Employee Info'!$B$193</f>
        <v>Department 2 Name</v>
      </c>
      <c r="AT318" s="122">
        <f ca="1">HLOOKUP($AT$302,'Step 1-Employee Info'!$H$191:$BF$202,3,FALSE)</f>
        <v>0</v>
      </c>
      <c r="AV318" s="585" t="str">
        <f>'Step 1-Employee Info'!$B$193</f>
        <v>Department 2 Name</v>
      </c>
      <c r="AW318" s="122">
        <f ca="1">HLOOKUP(AW302,'Step 1-Employee Info'!$H$191:$BF$202,3,FALSE)</f>
        <v>0</v>
      </c>
      <c r="AY318" s="585" t="str">
        <f>'Step 1-Employee Info'!$B$193</f>
        <v>Department 2 Name</v>
      </c>
      <c r="AZ318" s="122">
        <f ca="1">HLOOKUP(AZ302,'Step 1-Employee Info'!$H$191:$BF$202,3,FALSE)</f>
        <v>0</v>
      </c>
      <c r="BB318" s="585" t="str">
        <f>'Step 1-Employee Info'!$B$193</f>
        <v>Department 2 Name</v>
      </c>
      <c r="BC318" s="122">
        <f ca="1">HLOOKUP(BC302,'Step 1-Employee Info'!$H$191:$BF$202,3,FALSE)</f>
        <v>0</v>
      </c>
      <c r="BE318" s="585" t="str">
        <f>'Step 1-Employee Info'!$B$193</f>
        <v>Department 2 Name</v>
      </c>
      <c r="BF318" s="122">
        <f ca="1">HLOOKUP(BF302,'Step 1-Employee Info'!$H$191:$BF$202,3,FALSE)</f>
        <v>0</v>
      </c>
      <c r="BH318" s="585" t="str">
        <f>'Step 1-Employee Info'!$B$193</f>
        <v>Department 2 Name</v>
      </c>
      <c r="BI318" s="122">
        <f ca="1">HLOOKUP(BI302,'Step 1-Employee Info'!$H$191:$BF$202,3,FALSE)</f>
        <v>0</v>
      </c>
      <c r="BK318" s="585" t="str">
        <f>'Step 1-Employee Info'!$B$193</f>
        <v>Department 2 Name</v>
      </c>
      <c r="BL318" s="122">
        <f ca="1">HLOOKUP(BL302,'Step 1-Employee Info'!$H$191:$BF$202,3,FALSE)</f>
        <v>0</v>
      </c>
      <c r="BN318" s="585" t="str">
        <f>'Step 1-Employee Info'!$B$193</f>
        <v>Department 2 Name</v>
      </c>
      <c r="BO318" s="122">
        <f ca="1">HLOOKUP(BO302,'Step 1-Employee Info'!$H$191:$BF$202,3,FALSE)</f>
        <v>0</v>
      </c>
      <c r="BQ318" s="585" t="str">
        <f>'Step 1-Employee Info'!$B$193</f>
        <v>Department 2 Name</v>
      </c>
      <c r="BR318" s="122">
        <f ca="1">HLOOKUP(BR302,'Step 1-Employee Info'!$H$191:$BF$202,3,FALSE)</f>
        <v>0</v>
      </c>
      <c r="BT318" s="585" t="str">
        <f>'Step 1-Employee Info'!$B$193</f>
        <v>Department 2 Name</v>
      </c>
      <c r="BU318" s="122">
        <f ca="1">HLOOKUP(BU302,'Step 1-Employee Info'!$H$191:$BF$202,3,FALSE)</f>
        <v>0</v>
      </c>
      <c r="BW318" s="585" t="str">
        <f>'Step 1-Employee Info'!$B$193</f>
        <v>Department 2 Name</v>
      </c>
      <c r="BX318" s="122">
        <f ca="1">HLOOKUP(BX302,'Step 1-Employee Info'!$H$191:$BF$202,3,FALSE)</f>
        <v>0</v>
      </c>
      <c r="BZ318" s="585" t="str">
        <f>'Step 1-Employee Info'!$B$193</f>
        <v>Department 2 Name</v>
      </c>
      <c r="CA318" s="122">
        <f ca="1">HLOOKUP(CA302,'Step 1-Employee Info'!$H$191:$BF$202,3,FALSE)</f>
        <v>0</v>
      </c>
      <c r="CC318" s="585" t="str">
        <f>'Step 1-Employee Info'!$B$193</f>
        <v>Department 2 Name</v>
      </c>
      <c r="CD318" s="122">
        <f ca="1">HLOOKUP(CD302,'Step 1-Employee Info'!$H$191:$BF$202,3,FALSE)</f>
        <v>0</v>
      </c>
      <c r="CF318" s="585" t="str">
        <f>'Step 1-Employee Info'!$B$193</f>
        <v>Department 2 Name</v>
      </c>
      <c r="CG318" s="122">
        <f ca="1">HLOOKUP(CG302,'Step 1-Employee Info'!$H$191:$BF$202,3,FALSE)</f>
        <v>0</v>
      </c>
      <c r="CI318" s="585" t="str">
        <f>'Step 1-Employee Info'!$B$193</f>
        <v>Department 2 Name</v>
      </c>
      <c r="CJ318" s="122">
        <f ca="1">HLOOKUP(CJ302,'Step 1-Employee Info'!$H$191:$BF$202,3,FALSE)</f>
        <v>0</v>
      </c>
      <c r="CL318" s="585" t="str">
        <f>'Step 1-Employee Info'!$B$193</f>
        <v>Department 2 Name</v>
      </c>
      <c r="CM318" s="122">
        <f ca="1">HLOOKUP(CM302,'Step 1-Employee Info'!$H$191:$BF$202,3,FALSE)</f>
        <v>0</v>
      </c>
      <c r="CO318" s="585" t="str">
        <f>'Step 1-Employee Info'!$B$193</f>
        <v>Department 2 Name</v>
      </c>
      <c r="CP318" s="122">
        <f ca="1">HLOOKUP(CP302,'Step 1-Employee Info'!$H$191:$BF$202,3,FALSE)</f>
        <v>0</v>
      </c>
      <c r="CR318" s="585" t="str">
        <f>'Step 1-Employee Info'!$B$193</f>
        <v>Department 2 Name</v>
      </c>
      <c r="CS318" s="122">
        <f ca="1">HLOOKUP(CS302,'Step 1-Employee Info'!$H$191:$BF$202,3,FALSE)</f>
        <v>0</v>
      </c>
      <c r="CU318" s="585" t="str">
        <f>'Step 1-Employee Info'!$B$193</f>
        <v>Department 2 Name</v>
      </c>
      <c r="CV318" s="122">
        <f ca="1">HLOOKUP(CV302,'Step 1-Employee Info'!$H$191:$BF$202,3,FALSE)</f>
        <v>0</v>
      </c>
      <c r="CX318" s="585" t="str">
        <f>'Step 1-Employee Info'!$B$193</f>
        <v>Department 2 Name</v>
      </c>
      <c r="CY318" s="122">
        <f ca="1">HLOOKUP(CY302,'Step 1-Employee Info'!$H$191:$BF$202,3,FALSE)</f>
        <v>0</v>
      </c>
      <c r="DA318" s="585" t="str">
        <f>'Step 1-Employee Info'!$B$193</f>
        <v>Department 2 Name</v>
      </c>
      <c r="DB318" s="122">
        <f ca="1">HLOOKUP(DB302,'Step 1-Employee Info'!$H$191:$BF$202,3,FALSE)</f>
        <v>0</v>
      </c>
      <c r="DD318" s="585" t="str">
        <f>'Step 1-Employee Info'!$B$193</f>
        <v>Department 2 Name</v>
      </c>
      <c r="DE318" s="122">
        <f ca="1">HLOOKUP(DE302,'Step 1-Employee Info'!$H$191:$BF$202,3,FALSE)</f>
        <v>0</v>
      </c>
      <c r="DG318" s="585" t="str">
        <f>'Step 1-Employee Info'!$B$193</f>
        <v>Department 2 Name</v>
      </c>
      <c r="DH318" s="122">
        <f ca="1">HLOOKUP(DH302,'Step 1-Employee Info'!$H$191:$BF$202,3,FALSE)</f>
        <v>0</v>
      </c>
      <c r="DJ318" s="585" t="str">
        <f>'Step 1-Employee Info'!$B$193</f>
        <v>Department 2 Name</v>
      </c>
      <c r="DK318" s="122">
        <f ca="1">HLOOKUP(DK302,'Step 1-Employee Info'!$H$191:$BF$202,3,FALSE)</f>
        <v>0</v>
      </c>
      <c r="DM318" s="585" t="str">
        <f>'Step 1-Employee Info'!$B$193</f>
        <v>Department 2 Name</v>
      </c>
      <c r="DN318" s="122">
        <f ca="1">HLOOKUP(DN302,'Step 1-Employee Info'!$H$191:$BF$202,3,FALSE)</f>
        <v>0</v>
      </c>
      <c r="DP318" s="585" t="str">
        <f>'Step 1-Employee Info'!$B$193</f>
        <v>Department 2 Name</v>
      </c>
      <c r="DQ318" s="122">
        <f ca="1">HLOOKUP(DQ302,'Step 1-Employee Info'!$H$191:$BF$202,3,FALSE)</f>
        <v>0</v>
      </c>
      <c r="DS318" s="585" t="str">
        <f>'Step 1-Employee Info'!$B$193</f>
        <v>Department 2 Name</v>
      </c>
      <c r="DT318" s="122">
        <f ca="1">HLOOKUP(DT302,'Step 1-Employee Info'!$H$191:$BF$202,3,FALSE)</f>
        <v>0</v>
      </c>
      <c r="DV318" s="585" t="str">
        <f>'Step 1-Employee Info'!$B$193</f>
        <v>Department 2 Name</v>
      </c>
      <c r="DW318" s="122">
        <f ca="1">HLOOKUP(DW302,'Step 1-Employee Info'!$H$191:$BF$202,3,FALSE)</f>
        <v>0</v>
      </c>
      <c r="DY318" s="585" t="str">
        <f>'Step 1-Employee Info'!$B$193</f>
        <v>Department 2 Name</v>
      </c>
      <c r="DZ318" s="122">
        <f ca="1">HLOOKUP(DZ302,'Step 1-Employee Info'!$H$191:$BF$202,3,FALSE)</f>
        <v>0</v>
      </c>
      <c r="EB318" s="585" t="str">
        <f>'Step 1-Employee Info'!$B$193</f>
        <v>Department 2 Name</v>
      </c>
      <c r="EC318" s="122">
        <f ca="1">HLOOKUP(EC302,'Step 1-Employee Info'!$H$191:$BF$202,3,FALSE)</f>
        <v>0</v>
      </c>
      <c r="EE318" s="585" t="str">
        <f>'Step 1-Employee Info'!$B$193</f>
        <v>Department 2 Name</v>
      </c>
      <c r="EF318" s="122">
        <f ca="1">HLOOKUP(EF302,'Step 1-Employee Info'!$H$191:$BF$202,3,FALSE)</f>
        <v>0</v>
      </c>
      <c r="EH318" s="585" t="str">
        <f>'Step 1-Employee Info'!$B$193</f>
        <v>Department 2 Name</v>
      </c>
      <c r="EI318" s="122">
        <f ca="1">HLOOKUP(EI302,'Step 1-Employee Info'!$H$191:$BF$202,3,FALSE)</f>
        <v>0</v>
      </c>
      <c r="EK318" s="585" t="str">
        <f>'Step 1-Employee Info'!$B$193</f>
        <v>Department 2 Name</v>
      </c>
      <c r="EL318" s="122">
        <f ca="1">HLOOKUP(EL302,'Step 1-Employee Info'!$H$191:$BF$202,3,FALSE)</f>
        <v>0</v>
      </c>
      <c r="EN318" s="585" t="str">
        <f>'Step 1-Employee Info'!$B$193</f>
        <v>Department 2 Name</v>
      </c>
      <c r="EO318" s="122">
        <f ca="1">HLOOKUP(EO302,'Step 1-Employee Info'!$H$191:$BF$202,3,FALSE)</f>
        <v>0</v>
      </c>
      <c r="EQ318" s="585" t="str">
        <f>'Step 1-Employee Info'!$B$193</f>
        <v>Department 2 Name</v>
      </c>
      <c r="ER318" s="122">
        <f ca="1">HLOOKUP(ER302,'Step 1-Employee Info'!$H$191:$BF$202,3,FALSE)</f>
        <v>0</v>
      </c>
      <c r="ET318" s="585" t="str">
        <f>'Step 1-Employee Info'!$B$193</f>
        <v>Department 2 Name</v>
      </c>
      <c r="EU318" s="122">
        <f ca="1">HLOOKUP(EU302,'Step 1-Employee Info'!$H$191:$BF$202,3,FALSE)</f>
        <v>0</v>
      </c>
      <c r="EW318" s="585" t="str">
        <f>'Step 1-Employee Info'!$B$193</f>
        <v>Department 2 Name</v>
      </c>
      <c r="EX318" s="122">
        <f ca="1">HLOOKUP(EX302,'Step 1-Employee Info'!$H$191:$BF$202,3,FALSE)</f>
        <v>0</v>
      </c>
      <c r="EZ318" s="585" t="str">
        <f>'Step 1-Employee Info'!$B$193</f>
        <v>Department 2 Name</v>
      </c>
      <c r="FA318" s="122">
        <f ca="1">HLOOKUP(FA302,'Step 1-Employee Info'!$H$191:$BF$202,3,FALSE)</f>
        <v>0</v>
      </c>
      <c r="FC318" s="585" t="str">
        <f>'Step 1-Employee Info'!$B$193</f>
        <v>Department 2 Name</v>
      </c>
      <c r="FD318" s="122">
        <f ca="1">HLOOKUP(FD302,'Step 1-Employee Info'!$H$191:$BF$202,3,FALSE)</f>
        <v>0</v>
      </c>
      <c r="FF318" s="585" t="str">
        <f>'Step 1-Employee Info'!$B$193</f>
        <v>Department 2 Name</v>
      </c>
      <c r="FG318" s="122">
        <f ca="1">HLOOKUP(FG302,'Step 1-Employee Info'!$H$191:$BF$202,3,FALSE)</f>
        <v>0</v>
      </c>
      <c r="FI318" s="585" t="str">
        <f>'Step 1-Employee Info'!$B$193</f>
        <v>Department 2 Name</v>
      </c>
      <c r="FJ318" s="122">
        <f ca="1">HLOOKUP(FJ302,'Step 1-Employee Info'!$H$191:$BF$202,3,FALSE)</f>
        <v>0</v>
      </c>
      <c r="FL318" s="585" t="str">
        <f>'Step 1-Employee Info'!$B$193</f>
        <v>Department 2 Name</v>
      </c>
      <c r="FM318" s="122">
        <f ca="1">HLOOKUP(FM302,'Step 1-Employee Info'!$H$191:$BF$202,3,FALSE)</f>
        <v>0</v>
      </c>
      <c r="FO318" s="585" t="str">
        <f>'Step 1-Employee Info'!$B$193</f>
        <v>Department 2 Name</v>
      </c>
      <c r="FP318" s="122">
        <f ca="1">HLOOKUP(FP302,'Step 1-Employee Info'!$H$191:$BF$202,3,FALSE)</f>
        <v>0</v>
      </c>
      <c r="FR318" s="585" t="str">
        <f>'Step 1-Employee Info'!$B$193</f>
        <v>Department 2 Name</v>
      </c>
      <c r="FS318" s="122">
        <f ca="1">HLOOKUP(FS302,'Step 1-Employee Info'!$H$191:$BF$202,3,FALSE)</f>
        <v>0</v>
      </c>
      <c r="FU318" s="585" t="str">
        <f>'Step 1-Employee Info'!$B$193</f>
        <v>Department 2 Name</v>
      </c>
      <c r="FV318" s="122">
        <f ca="1">HLOOKUP(FV302,'Step 1-Employee Info'!$H$191:$BF$202,3,FALSE)</f>
        <v>0</v>
      </c>
      <c r="FX318" s="585" t="str">
        <f>'Step 1-Employee Info'!$B$193</f>
        <v>Department 2 Name</v>
      </c>
      <c r="FY318" s="122">
        <f ca="1">HLOOKUP(FY302,'Step 1-Employee Info'!$H$191:$BF$202,3,FALSE)</f>
        <v>0</v>
      </c>
      <c r="GA318" s="585" t="str">
        <f>'Step 1-Employee Info'!$B$193</f>
        <v>Department 2 Name</v>
      </c>
      <c r="GB318" s="122">
        <f ca="1">HLOOKUP(GB302,'Step 1-Employee Info'!$H$191:$BF$202,3,FALSE)</f>
        <v>0</v>
      </c>
      <c r="GD318" s="585" t="str">
        <f>'Step 1-Employee Info'!$B$193</f>
        <v>Department 2 Name</v>
      </c>
      <c r="GE318" s="122">
        <f ca="1">HLOOKUP(GE302,'Step 1-Employee Info'!$H$191:$BF$202,3,FALSE)</f>
        <v>0</v>
      </c>
      <c r="GG318" s="585" t="str">
        <f>'Step 1-Employee Info'!$B$193</f>
        <v>Department 2 Name</v>
      </c>
      <c r="GH318" s="122">
        <f ca="1">HLOOKUP(GH302,'Step 1-Employee Info'!$H$191:$BF$202,3,FALSE)</f>
        <v>0</v>
      </c>
      <c r="GJ318" s="585" t="str">
        <f>'Step 1-Employee Info'!$B$193</f>
        <v>Department 2 Name</v>
      </c>
      <c r="GK318" s="122">
        <f ca="1">HLOOKUP(GK302,'Step 1-Employee Info'!$H$191:$BF$202,3,FALSE)</f>
        <v>0</v>
      </c>
    </row>
    <row r="319" spans="42:193" hidden="1" x14ac:dyDescent="0.25">
      <c r="AP319" s="404" t="str">
        <f t="shared" si="26"/>
        <v>Department 4 Name</v>
      </c>
      <c r="AR319" s="405">
        <f t="shared" ca="1" si="27"/>
        <v>0</v>
      </c>
      <c r="AS319" s="585" t="str">
        <f>'Step 1-Employee Info'!$B$194</f>
        <v>Department 3 Name</v>
      </c>
      <c r="AT319" s="122">
        <f ca="1">HLOOKUP($AT$302,'Step 1-Employee Info'!$H$191:$BF$202,4,FALSE)</f>
        <v>0</v>
      </c>
      <c r="AV319" s="585" t="str">
        <f>'Step 1-Employee Info'!$B$194</f>
        <v>Department 3 Name</v>
      </c>
      <c r="AW319" s="122">
        <f ca="1">HLOOKUP(AW302,'Step 1-Employee Info'!$H$191:$BF$202,4,FALSE)</f>
        <v>0</v>
      </c>
      <c r="AY319" s="585" t="str">
        <f>'Step 1-Employee Info'!$B$194</f>
        <v>Department 3 Name</v>
      </c>
      <c r="AZ319" s="122">
        <f ca="1">HLOOKUP(AZ302,'Step 1-Employee Info'!$H$191:$BF$202,4,FALSE)</f>
        <v>0</v>
      </c>
      <c r="BB319" s="585" t="str">
        <f>'Step 1-Employee Info'!$B$194</f>
        <v>Department 3 Name</v>
      </c>
      <c r="BC319" s="122">
        <f ca="1">HLOOKUP(BC302,'Step 1-Employee Info'!$H$191:$BF$202,4,FALSE)</f>
        <v>0</v>
      </c>
      <c r="BE319" s="585" t="str">
        <f>'Step 1-Employee Info'!$B$194</f>
        <v>Department 3 Name</v>
      </c>
      <c r="BF319" s="122">
        <f ca="1">HLOOKUP(BF302,'Step 1-Employee Info'!$H$191:$BF$202,4,FALSE)</f>
        <v>0</v>
      </c>
      <c r="BH319" s="585" t="str">
        <f>'Step 1-Employee Info'!$B$194</f>
        <v>Department 3 Name</v>
      </c>
      <c r="BI319" s="122">
        <f ca="1">HLOOKUP(BI302,'Step 1-Employee Info'!$H$191:$BF$202,4,FALSE)</f>
        <v>0</v>
      </c>
      <c r="BK319" s="585" t="str">
        <f>'Step 1-Employee Info'!$B$194</f>
        <v>Department 3 Name</v>
      </c>
      <c r="BL319" s="122">
        <f ca="1">HLOOKUP(BL302,'Step 1-Employee Info'!$H$191:$BF$202,4,FALSE)</f>
        <v>0</v>
      </c>
      <c r="BN319" s="585" t="str">
        <f>'Step 1-Employee Info'!$B$194</f>
        <v>Department 3 Name</v>
      </c>
      <c r="BO319" s="122">
        <f ca="1">HLOOKUP(BO302,'Step 1-Employee Info'!$H$191:$BF$202,4,FALSE)</f>
        <v>0</v>
      </c>
      <c r="BQ319" s="585" t="str">
        <f>'Step 1-Employee Info'!$B$194</f>
        <v>Department 3 Name</v>
      </c>
      <c r="BR319" s="122">
        <f ca="1">HLOOKUP(BR302,'Step 1-Employee Info'!$H$191:$BF$202,4,FALSE)</f>
        <v>0</v>
      </c>
      <c r="BT319" s="585" t="str">
        <f>'Step 1-Employee Info'!$B$194</f>
        <v>Department 3 Name</v>
      </c>
      <c r="BU319" s="122">
        <f ca="1">HLOOKUP(BU302,'Step 1-Employee Info'!$H$191:$BF$202,4,FALSE)</f>
        <v>0</v>
      </c>
      <c r="BW319" s="585" t="str">
        <f>'Step 1-Employee Info'!$B$194</f>
        <v>Department 3 Name</v>
      </c>
      <c r="BX319" s="122">
        <f ca="1">HLOOKUP(BX302,'Step 1-Employee Info'!$H$191:$BF$202,4,FALSE)</f>
        <v>0</v>
      </c>
      <c r="BZ319" s="585" t="str">
        <f>'Step 1-Employee Info'!$B$194</f>
        <v>Department 3 Name</v>
      </c>
      <c r="CA319" s="122">
        <f ca="1">HLOOKUP(CA302,'Step 1-Employee Info'!$H$191:$BF$202,4,FALSE)</f>
        <v>0</v>
      </c>
      <c r="CC319" s="585" t="str">
        <f>'Step 1-Employee Info'!$B$194</f>
        <v>Department 3 Name</v>
      </c>
      <c r="CD319" s="122">
        <f ca="1">HLOOKUP(CD302,'Step 1-Employee Info'!$H$191:$BF$202,4,FALSE)</f>
        <v>0</v>
      </c>
      <c r="CF319" s="585" t="str">
        <f>'Step 1-Employee Info'!$B$194</f>
        <v>Department 3 Name</v>
      </c>
      <c r="CG319" s="122">
        <f ca="1">HLOOKUP(CG302,'Step 1-Employee Info'!$H$191:$BF$202,4,FALSE)</f>
        <v>0</v>
      </c>
      <c r="CI319" s="585" t="str">
        <f>'Step 1-Employee Info'!$B$194</f>
        <v>Department 3 Name</v>
      </c>
      <c r="CJ319" s="122">
        <f ca="1">HLOOKUP(CJ302,'Step 1-Employee Info'!$H$191:$BF$202,4,FALSE)</f>
        <v>0</v>
      </c>
      <c r="CL319" s="585" t="str">
        <f>'Step 1-Employee Info'!$B$194</f>
        <v>Department 3 Name</v>
      </c>
      <c r="CM319" s="122">
        <f ca="1">HLOOKUP(CM302,'Step 1-Employee Info'!$H$191:$BF$202,4,FALSE)</f>
        <v>0</v>
      </c>
      <c r="CO319" s="585" t="str">
        <f>'Step 1-Employee Info'!$B$194</f>
        <v>Department 3 Name</v>
      </c>
      <c r="CP319" s="122">
        <f ca="1">HLOOKUP(CP302,'Step 1-Employee Info'!$H$191:$BF$202,4,FALSE)</f>
        <v>0</v>
      </c>
      <c r="CR319" s="585" t="str">
        <f>'Step 1-Employee Info'!$B$194</f>
        <v>Department 3 Name</v>
      </c>
      <c r="CS319" s="122">
        <f ca="1">HLOOKUP(CS302,'Step 1-Employee Info'!$H$191:$BF$202,4,FALSE)</f>
        <v>0</v>
      </c>
      <c r="CU319" s="585" t="str">
        <f>'Step 1-Employee Info'!$B$194</f>
        <v>Department 3 Name</v>
      </c>
      <c r="CV319" s="122">
        <f ca="1">HLOOKUP(CV302,'Step 1-Employee Info'!$H$191:$BF$202,4,FALSE)</f>
        <v>0</v>
      </c>
      <c r="CX319" s="585" t="str">
        <f>'Step 1-Employee Info'!$B$194</f>
        <v>Department 3 Name</v>
      </c>
      <c r="CY319" s="122">
        <f ca="1">HLOOKUP(CY302,'Step 1-Employee Info'!$H$191:$BF$202,4,FALSE)</f>
        <v>0</v>
      </c>
      <c r="DA319" s="585" t="str">
        <f>'Step 1-Employee Info'!$B$194</f>
        <v>Department 3 Name</v>
      </c>
      <c r="DB319" s="122">
        <f ca="1">HLOOKUP(DB302,'Step 1-Employee Info'!$H$191:$BF$202,4,FALSE)</f>
        <v>0</v>
      </c>
      <c r="DD319" s="585" t="str">
        <f>'Step 1-Employee Info'!$B$194</f>
        <v>Department 3 Name</v>
      </c>
      <c r="DE319" s="122">
        <f ca="1">HLOOKUP(DE302,'Step 1-Employee Info'!$H$191:$BF$202,4,FALSE)</f>
        <v>0</v>
      </c>
      <c r="DG319" s="585" t="str">
        <f>'Step 1-Employee Info'!$B$194</f>
        <v>Department 3 Name</v>
      </c>
      <c r="DH319" s="122">
        <f ca="1">HLOOKUP(DH302,'Step 1-Employee Info'!$H$191:$BF$202,4,FALSE)</f>
        <v>0</v>
      </c>
      <c r="DJ319" s="585" t="str">
        <f>'Step 1-Employee Info'!$B$194</f>
        <v>Department 3 Name</v>
      </c>
      <c r="DK319" s="122">
        <f ca="1">HLOOKUP(DK302,'Step 1-Employee Info'!$H$191:$BF$202,4,FALSE)</f>
        <v>0</v>
      </c>
      <c r="DM319" s="585" t="str">
        <f>'Step 1-Employee Info'!$B$194</f>
        <v>Department 3 Name</v>
      </c>
      <c r="DN319" s="122">
        <f ca="1">HLOOKUP(DN302,'Step 1-Employee Info'!$H$191:$BF$202,4,FALSE)</f>
        <v>0</v>
      </c>
      <c r="DP319" s="585" t="str">
        <f>'Step 1-Employee Info'!$B$194</f>
        <v>Department 3 Name</v>
      </c>
      <c r="DQ319" s="122">
        <f ca="1">HLOOKUP(DQ302,'Step 1-Employee Info'!$H$191:$BF$202,4,FALSE)</f>
        <v>0</v>
      </c>
      <c r="DS319" s="585" t="str">
        <f>'Step 1-Employee Info'!$B$194</f>
        <v>Department 3 Name</v>
      </c>
      <c r="DT319" s="122">
        <f ca="1">HLOOKUP(DT302,'Step 1-Employee Info'!$H$191:$BF$202,4,FALSE)</f>
        <v>0</v>
      </c>
      <c r="DV319" s="585" t="str">
        <f>'Step 1-Employee Info'!$B$194</f>
        <v>Department 3 Name</v>
      </c>
      <c r="DW319" s="122">
        <f ca="1">HLOOKUP(DW302,'Step 1-Employee Info'!$H$191:$BF$202,4,FALSE)</f>
        <v>0</v>
      </c>
      <c r="DY319" s="585" t="str">
        <f>'Step 1-Employee Info'!$B$194</f>
        <v>Department 3 Name</v>
      </c>
      <c r="DZ319" s="122">
        <f ca="1">HLOOKUP(DZ302,'Step 1-Employee Info'!$H$191:$BF$202,4,FALSE)</f>
        <v>0</v>
      </c>
      <c r="EB319" s="585" t="str">
        <f>'Step 1-Employee Info'!$B$194</f>
        <v>Department 3 Name</v>
      </c>
      <c r="EC319" s="122">
        <f ca="1">HLOOKUP(EC302,'Step 1-Employee Info'!$H$191:$BF$202,4,FALSE)</f>
        <v>0</v>
      </c>
      <c r="EE319" s="585" t="str">
        <f>'Step 1-Employee Info'!$B$194</f>
        <v>Department 3 Name</v>
      </c>
      <c r="EF319" s="122">
        <f ca="1">HLOOKUP(EF302,'Step 1-Employee Info'!$H$191:$BF$202,4,FALSE)</f>
        <v>0</v>
      </c>
      <c r="EH319" s="585" t="str">
        <f>'Step 1-Employee Info'!$B$194</f>
        <v>Department 3 Name</v>
      </c>
      <c r="EI319" s="122">
        <f ca="1">HLOOKUP(EI302,'Step 1-Employee Info'!$H$191:$BF$202,4,FALSE)</f>
        <v>0</v>
      </c>
      <c r="EK319" s="585" t="str">
        <f>'Step 1-Employee Info'!$B$194</f>
        <v>Department 3 Name</v>
      </c>
      <c r="EL319" s="122">
        <f ca="1">HLOOKUP(EL302,'Step 1-Employee Info'!$H$191:$BF$202,4,FALSE)</f>
        <v>0</v>
      </c>
      <c r="EN319" s="585" t="str">
        <f>'Step 1-Employee Info'!$B$194</f>
        <v>Department 3 Name</v>
      </c>
      <c r="EO319" s="122">
        <f ca="1">HLOOKUP(EO302,'Step 1-Employee Info'!$H$191:$BF$202,4,FALSE)</f>
        <v>0</v>
      </c>
      <c r="EQ319" s="585" t="str">
        <f>'Step 1-Employee Info'!$B$194</f>
        <v>Department 3 Name</v>
      </c>
      <c r="ER319" s="122">
        <f ca="1">HLOOKUP(ER302,'Step 1-Employee Info'!$H$191:$BF$202,4,FALSE)</f>
        <v>0</v>
      </c>
      <c r="ET319" s="585" t="str">
        <f>'Step 1-Employee Info'!$B$194</f>
        <v>Department 3 Name</v>
      </c>
      <c r="EU319" s="122">
        <f ca="1">HLOOKUP(EU302,'Step 1-Employee Info'!$H$191:$BF$202,4,FALSE)</f>
        <v>0</v>
      </c>
      <c r="EW319" s="585" t="str">
        <f>'Step 1-Employee Info'!$B$194</f>
        <v>Department 3 Name</v>
      </c>
      <c r="EX319" s="122">
        <f ca="1">HLOOKUP(EX302,'Step 1-Employee Info'!$H$191:$BF$202,4,FALSE)</f>
        <v>0</v>
      </c>
      <c r="EZ319" s="585" t="str">
        <f>'Step 1-Employee Info'!$B$194</f>
        <v>Department 3 Name</v>
      </c>
      <c r="FA319" s="122">
        <f ca="1">HLOOKUP(FA302,'Step 1-Employee Info'!$H$191:$BF$202,4,FALSE)</f>
        <v>0</v>
      </c>
      <c r="FC319" s="585" t="str">
        <f>'Step 1-Employee Info'!$B$194</f>
        <v>Department 3 Name</v>
      </c>
      <c r="FD319" s="122">
        <f ca="1">HLOOKUP(FD302,'Step 1-Employee Info'!$H$191:$BF$202,4,FALSE)</f>
        <v>0</v>
      </c>
      <c r="FF319" s="585" t="str">
        <f>'Step 1-Employee Info'!$B$194</f>
        <v>Department 3 Name</v>
      </c>
      <c r="FG319" s="122">
        <f ca="1">HLOOKUP(FG302,'Step 1-Employee Info'!$H$191:$BF$202,4,FALSE)</f>
        <v>0</v>
      </c>
      <c r="FI319" s="585" t="str">
        <f>'Step 1-Employee Info'!$B$194</f>
        <v>Department 3 Name</v>
      </c>
      <c r="FJ319" s="122">
        <f ca="1">HLOOKUP(FJ302,'Step 1-Employee Info'!$H$191:$BF$202,4,FALSE)</f>
        <v>0</v>
      </c>
      <c r="FL319" s="585" t="str">
        <f>'Step 1-Employee Info'!$B$194</f>
        <v>Department 3 Name</v>
      </c>
      <c r="FM319" s="122">
        <f ca="1">HLOOKUP(FM302,'Step 1-Employee Info'!$H$191:$BF$202,4,FALSE)</f>
        <v>0</v>
      </c>
      <c r="FO319" s="585" t="str">
        <f>'Step 1-Employee Info'!$B$194</f>
        <v>Department 3 Name</v>
      </c>
      <c r="FP319" s="122">
        <f ca="1">HLOOKUP(FP302,'Step 1-Employee Info'!$H$191:$BF$202,4,FALSE)</f>
        <v>0</v>
      </c>
      <c r="FR319" s="585" t="str">
        <f>'Step 1-Employee Info'!$B$194</f>
        <v>Department 3 Name</v>
      </c>
      <c r="FS319" s="122">
        <f ca="1">HLOOKUP(FS302,'Step 1-Employee Info'!$H$191:$BF$202,4,FALSE)</f>
        <v>0</v>
      </c>
      <c r="FU319" s="585" t="str">
        <f>'Step 1-Employee Info'!$B$194</f>
        <v>Department 3 Name</v>
      </c>
      <c r="FV319" s="122">
        <f ca="1">HLOOKUP(FV302,'Step 1-Employee Info'!$H$191:$BF$202,4,FALSE)</f>
        <v>0</v>
      </c>
      <c r="FX319" s="585" t="str">
        <f>'Step 1-Employee Info'!$B$194</f>
        <v>Department 3 Name</v>
      </c>
      <c r="FY319" s="122">
        <f ca="1">HLOOKUP(FY302,'Step 1-Employee Info'!$H$191:$BF$202,4,FALSE)</f>
        <v>0</v>
      </c>
      <c r="GA319" s="585" t="str">
        <f>'Step 1-Employee Info'!$B$194</f>
        <v>Department 3 Name</v>
      </c>
      <c r="GB319" s="122">
        <f ca="1">HLOOKUP(GB302,'Step 1-Employee Info'!$H$191:$BF$202,4,FALSE)</f>
        <v>0</v>
      </c>
      <c r="GD319" s="585" t="str">
        <f>'Step 1-Employee Info'!$B$194</f>
        <v>Department 3 Name</v>
      </c>
      <c r="GE319" s="122">
        <f ca="1">HLOOKUP(GE302,'Step 1-Employee Info'!$H$191:$BF$202,4,FALSE)</f>
        <v>0</v>
      </c>
      <c r="GG319" s="585" t="str">
        <f>'Step 1-Employee Info'!$B$194</f>
        <v>Department 3 Name</v>
      </c>
      <c r="GH319" s="122">
        <f ca="1">HLOOKUP(GH302,'Step 1-Employee Info'!$H$191:$BF$202,4,FALSE)</f>
        <v>0</v>
      </c>
      <c r="GJ319" s="585" t="str">
        <f>'Step 1-Employee Info'!$B$194</f>
        <v>Department 3 Name</v>
      </c>
      <c r="GK319" s="122">
        <f ca="1">HLOOKUP(GK302,'Step 1-Employee Info'!$H$191:$BF$202,4,FALSE)</f>
        <v>0</v>
      </c>
    </row>
    <row r="320" spans="42:193" hidden="1" x14ac:dyDescent="0.25">
      <c r="AP320" s="404" t="str">
        <f t="shared" si="26"/>
        <v>Department 5 Name</v>
      </c>
      <c r="AR320" s="405">
        <f t="shared" ca="1" si="27"/>
        <v>0</v>
      </c>
      <c r="AS320" s="585" t="str">
        <f>'Step 1-Employee Info'!$B$195</f>
        <v>Department 4 Name</v>
      </c>
      <c r="AT320" s="122">
        <f ca="1">HLOOKUP($AT$302,'Step 1-Employee Info'!$H$191:$BF$202,5,FALSE)</f>
        <v>0</v>
      </c>
      <c r="AV320" s="585" t="str">
        <f>'Step 1-Employee Info'!$B$195</f>
        <v>Department 4 Name</v>
      </c>
      <c r="AW320" s="122">
        <f ca="1">HLOOKUP(AW302,'Step 1-Employee Info'!$H$191:$BF$202,5,FALSE)</f>
        <v>0</v>
      </c>
      <c r="AY320" s="585" t="str">
        <f>'Step 1-Employee Info'!$B$195</f>
        <v>Department 4 Name</v>
      </c>
      <c r="AZ320" s="122">
        <f ca="1">HLOOKUP(AZ302,'Step 1-Employee Info'!$H$191:$BF$202,5,FALSE)</f>
        <v>0</v>
      </c>
      <c r="BB320" s="585" t="str">
        <f>'Step 1-Employee Info'!$B$195</f>
        <v>Department 4 Name</v>
      </c>
      <c r="BC320" s="122">
        <f ca="1">HLOOKUP(BC302,'Step 1-Employee Info'!$H$191:$BF$202,5,FALSE)</f>
        <v>0</v>
      </c>
      <c r="BE320" s="585" t="str">
        <f>'Step 1-Employee Info'!$B$195</f>
        <v>Department 4 Name</v>
      </c>
      <c r="BF320" s="122">
        <f ca="1">HLOOKUP(BF302,'Step 1-Employee Info'!$H$191:$BF$202,5,FALSE)</f>
        <v>0</v>
      </c>
      <c r="BH320" s="585" t="str">
        <f>'Step 1-Employee Info'!$B$195</f>
        <v>Department 4 Name</v>
      </c>
      <c r="BI320" s="122">
        <f ca="1">HLOOKUP(BI302,'Step 1-Employee Info'!$H$191:$BF$202,5,FALSE)</f>
        <v>0</v>
      </c>
      <c r="BK320" s="585" t="str">
        <f>'Step 1-Employee Info'!$B$195</f>
        <v>Department 4 Name</v>
      </c>
      <c r="BL320" s="122">
        <f ca="1">HLOOKUP(BL302,'Step 1-Employee Info'!$H$191:$BF$202,5,FALSE)</f>
        <v>0</v>
      </c>
      <c r="BN320" s="585" t="str">
        <f>'Step 1-Employee Info'!$B$195</f>
        <v>Department 4 Name</v>
      </c>
      <c r="BO320" s="122">
        <f ca="1">HLOOKUP(BO302,'Step 1-Employee Info'!$H$191:$BF$202,5,FALSE)</f>
        <v>0</v>
      </c>
      <c r="BQ320" s="585" t="str">
        <f>'Step 1-Employee Info'!$B$195</f>
        <v>Department 4 Name</v>
      </c>
      <c r="BR320" s="122">
        <f ca="1">HLOOKUP(BR302,'Step 1-Employee Info'!$H$191:$BF$202,5,FALSE)</f>
        <v>0</v>
      </c>
      <c r="BT320" s="585" t="str">
        <f>'Step 1-Employee Info'!$B$195</f>
        <v>Department 4 Name</v>
      </c>
      <c r="BU320" s="122">
        <f ca="1">HLOOKUP(BU302,'Step 1-Employee Info'!$H$191:$BF$202,5,FALSE)</f>
        <v>0</v>
      </c>
      <c r="BW320" s="585" t="str">
        <f>'Step 1-Employee Info'!$B$195</f>
        <v>Department 4 Name</v>
      </c>
      <c r="BX320" s="122">
        <f ca="1">HLOOKUP(BX302,'Step 1-Employee Info'!$H$191:$BF$202,5,FALSE)</f>
        <v>0</v>
      </c>
      <c r="BZ320" s="585" t="str">
        <f>'Step 1-Employee Info'!$B$195</f>
        <v>Department 4 Name</v>
      </c>
      <c r="CA320" s="122">
        <f ca="1">HLOOKUP(CA302,'Step 1-Employee Info'!$H$191:$BF$202,5,FALSE)</f>
        <v>0</v>
      </c>
      <c r="CC320" s="585" t="str">
        <f>'Step 1-Employee Info'!$B$195</f>
        <v>Department 4 Name</v>
      </c>
      <c r="CD320" s="122">
        <f ca="1">HLOOKUP(CD302,'Step 1-Employee Info'!$H$191:$BF$202,5,FALSE)</f>
        <v>0</v>
      </c>
      <c r="CF320" s="585" t="str">
        <f>'Step 1-Employee Info'!$B$195</f>
        <v>Department 4 Name</v>
      </c>
      <c r="CG320" s="122">
        <f ca="1">HLOOKUP(CG302,'Step 1-Employee Info'!$H$191:$BF$202,5,FALSE)</f>
        <v>0</v>
      </c>
      <c r="CI320" s="585" t="str">
        <f>'Step 1-Employee Info'!$B$195</f>
        <v>Department 4 Name</v>
      </c>
      <c r="CJ320" s="122">
        <f ca="1">HLOOKUP(CJ302,'Step 1-Employee Info'!$H$191:$BF$202,5,FALSE)</f>
        <v>0</v>
      </c>
      <c r="CL320" s="585" t="str">
        <f>'Step 1-Employee Info'!$B$195</f>
        <v>Department 4 Name</v>
      </c>
      <c r="CM320" s="122">
        <f ca="1">HLOOKUP(CM302,'Step 1-Employee Info'!$H$191:$BF$202,5,FALSE)</f>
        <v>0</v>
      </c>
      <c r="CO320" s="585" t="str">
        <f>'Step 1-Employee Info'!$B$195</f>
        <v>Department 4 Name</v>
      </c>
      <c r="CP320" s="122">
        <f ca="1">HLOOKUP(CP302,'Step 1-Employee Info'!$H$191:$BF$202,5,FALSE)</f>
        <v>0</v>
      </c>
      <c r="CR320" s="585" t="str">
        <f>'Step 1-Employee Info'!$B$195</f>
        <v>Department 4 Name</v>
      </c>
      <c r="CS320" s="122">
        <f ca="1">HLOOKUP(CS302,'Step 1-Employee Info'!$H$191:$BF$202,5,FALSE)</f>
        <v>0</v>
      </c>
      <c r="CU320" s="585" t="str">
        <f>'Step 1-Employee Info'!$B$195</f>
        <v>Department 4 Name</v>
      </c>
      <c r="CV320" s="122">
        <f ca="1">HLOOKUP(CV302,'Step 1-Employee Info'!$H$191:$BF$202,5,FALSE)</f>
        <v>0</v>
      </c>
      <c r="CX320" s="585" t="str">
        <f>'Step 1-Employee Info'!$B$195</f>
        <v>Department 4 Name</v>
      </c>
      <c r="CY320" s="122">
        <f ca="1">HLOOKUP(CY302,'Step 1-Employee Info'!$H$191:$BF$202,5,FALSE)</f>
        <v>0</v>
      </c>
      <c r="DA320" s="585" t="str">
        <f>'Step 1-Employee Info'!$B$195</f>
        <v>Department 4 Name</v>
      </c>
      <c r="DB320" s="122">
        <f ca="1">HLOOKUP(DB302,'Step 1-Employee Info'!$H$191:$BF$202,5,FALSE)</f>
        <v>0</v>
      </c>
      <c r="DD320" s="585" t="str">
        <f>'Step 1-Employee Info'!$B$195</f>
        <v>Department 4 Name</v>
      </c>
      <c r="DE320" s="122">
        <f ca="1">HLOOKUP(DE302,'Step 1-Employee Info'!$H$191:$BF$202,5,FALSE)</f>
        <v>0</v>
      </c>
      <c r="DG320" s="585" t="str">
        <f>'Step 1-Employee Info'!$B$195</f>
        <v>Department 4 Name</v>
      </c>
      <c r="DH320" s="122">
        <f ca="1">HLOOKUP(DH302,'Step 1-Employee Info'!$H$191:$BF$202,5,FALSE)</f>
        <v>0</v>
      </c>
      <c r="DJ320" s="585" t="str">
        <f>'Step 1-Employee Info'!$B$195</f>
        <v>Department 4 Name</v>
      </c>
      <c r="DK320" s="122">
        <f ca="1">HLOOKUP(DK302,'Step 1-Employee Info'!$H$191:$BF$202,5,FALSE)</f>
        <v>0</v>
      </c>
      <c r="DM320" s="585" t="str">
        <f>'Step 1-Employee Info'!$B$195</f>
        <v>Department 4 Name</v>
      </c>
      <c r="DN320" s="122">
        <f ca="1">HLOOKUP(DN302,'Step 1-Employee Info'!$H$191:$BF$202,5,FALSE)</f>
        <v>0</v>
      </c>
      <c r="DP320" s="585" t="str">
        <f>'Step 1-Employee Info'!$B$195</f>
        <v>Department 4 Name</v>
      </c>
      <c r="DQ320" s="122">
        <f ca="1">HLOOKUP(DQ302,'Step 1-Employee Info'!$H$191:$BF$202,5,FALSE)</f>
        <v>0</v>
      </c>
      <c r="DS320" s="585" t="str">
        <f>'Step 1-Employee Info'!$B$195</f>
        <v>Department 4 Name</v>
      </c>
      <c r="DT320" s="122">
        <f ca="1">HLOOKUP(DT302,'Step 1-Employee Info'!$H$191:$BF$202,5,FALSE)</f>
        <v>0</v>
      </c>
      <c r="DV320" s="585" t="str">
        <f>'Step 1-Employee Info'!$B$195</f>
        <v>Department 4 Name</v>
      </c>
      <c r="DW320" s="122">
        <f ca="1">HLOOKUP(DW302,'Step 1-Employee Info'!$H$191:$BF$202,5,FALSE)</f>
        <v>0</v>
      </c>
      <c r="DY320" s="585" t="str">
        <f>'Step 1-Employee Info'!$B$195</f>
        <v>Department 4 Name</v>
      </c>
      <c r="DZ320" s="122">
        <f ca="1">HLOOKUP(DZ302,'Step 1-Employee Info'!$H$191:$BF$202,5,FALSE)</f>
        <v>0</v>
      </c>
      <c r="EB320" s="585" t="str">
        <f>'Step 1-Employee Info'!$B$195</f>
        <v>Department 4 Name</v>
      </c>
      <c r="EC320" s="122">
        <f ca="1">HLOOKUP(EC302,'Step 1-Employee Info'!$H$191:$BF$202,5,FALSE)</f>
        <v>0</v>
      </c>
      <c r="EE320" s="585" t="str">
        <f>'Step 1-Employee Info'!$B$195</f>
        <v>Department 4 Name</v>
      </c>
      <c r="EF320" s="122">
        <f ca="1">HLOOKUP(EF302,'Step 1-Employee Info'!$H$191:$BF$202,5,FALSE)</f>
        <v>0</v>
      </c>
      <c r="EH320" s="585" t="str">
        <f>'Step 1-Employee Info'!$B$195</f>
        <v>Department 4 Name</v>
      </c>
      <c r="EI320" s="122">
        <f ca="1">HLOOKUP(EI302,'Step 1-Employee Info'!$H$191:$BF$202,5,FALSE)</f>
        <v>0</v>
      </c>
      <c r="EK320" s="585" t="str">
        <f>'Step 1-Employee Info'!$B$195</f>
        <v>Department 4 Name</v>
      </c>
      <c r="EL320" s="122">
        <f ca="1">HLOOKUP(EL302,'Step 1-Employee Info'!$H$191:$BF$202,5,FALSE)</f>
        <v>0</v>
      </c>
      <c r="EN320" s="585" t="str">
        <f>'Step 1-Employee Info'!$B$195</f>
        <v>Department 4 Name</v>
      </c>
      <c r="EO320" s="122">
        <f ca="1">HLOOKUP(EO302,'Step 1-Employee Info'!$H$191:$BF$202,5,FALSE)</f>
        <v>0</v>
      </c>
      <c r="EQ320" s="585" t="str">
        <f>'Step 1-Employee Info'!$B$195</f>
        <v>Department 4 Name</v>
      </c>
      <c r="ER320" s="122">
        <f ca="1">HLOOKUP(ER302,'Step 1-Employee Info'!$H$191:$BF$202,5,FALSE)</f>
        <v>0</v>
      </c>
      <c r="ET320" s="585" t="str">
        <f>'Step 1-Employee Info'!$B$195</f>
        <v>Department 4 Name</v>
      </c>
      <c r="EU320" s="122">
        <f ca="1">HLOOKUP(EU302,'Step 1-Employee Info'!$H$191:$BF$202,5,FALSE)</f>
        <v>0</v>
      </c>
      <c r="EW320" s="585" t="str">
        <f>'Step 1-Employee Info'!$B$195</f>
        <v>Department 4 Name</v>
      </c>
      <c r="EX320" s="122">
        <f ca="1">HLOOKUP(EX302,'Step 1-Employee Info'!$H$191:$BF$202,5,FALSE)</f>
        <v>0</v>
      </c>
      <c r="EZ320" s="585" t="str">
        <f>'Step 1-Employee Info'!$B$195</f>
        <v>Department 4 Name</v>
      </c>
      <c r="FA320" s="122">
        <f ca="1">HLOOKUP(FA302,'Step 1-Employee Info'!$H$191:$BF$202,5,FALSE)</f>
        <v>0</v>
      </c>
      <c r="FC320" s="585" t="str">
        <f>'Step 1-Employee Info'!$B$195</f>
        <v>Department 4 Name</v>
      </c>
      <c r="FD320" s="122">
        <f ca="1">HLOOKUP(FD302,'Step 1-Employee Info'!$H$191:$BF$202,5,FALSE)</f>
        <v>0</v>
      </c>
      <c r="FF320" s="585" t="str">
        <f>'Step 1-Employee Info'!$B$195</f>
        <v>Department 4 Name</v>
      </c>
      <c r="FG320" s="122">
        <f ca="1">HLOOKUP(FG302,'Step 1-Employee Info'!$H$191:$BF$202,5,FALSE)</f>
        <v>0</v>
      </c>
      <c r="FI320" s="585" t="str">
        <f>'Step 1-Employee Info'!$B$195</f>
        <v>Department 4 Name</v>
      </c>
      <c r="FJ320" s="122">
        <f ca="1">HLOOKUP(FJ302,'Step 1-Employee Info'!$H$191:$BF$202,5,FALSE)</f>
        <v>0</v>
      </c>
      <c r="FL320" s="585" t="str">
        <f>'Step 1-Employee Info'!$B$195</f>
        <v>Department 4 Name</v>
      </c>
      <c r="FM320" s="122">
        <f ca="1">HLOOKUP(FM302,'Step 1-Employee Info'!$H$191:$BF$202,5,FALSE)</f>
        <v>0</v>
      </c>
      <c r="FO320" s="585" t="str">
        <f>'Step 1-Employee Info'!$B$195</f>
        <v>Department 4 Name</v>
      </c>
      <c r="FP320" s="122">
        <f ca="1">HLOOKUP(FP302,'Step 1-Employee Info'!$H$191:$BF$202,5,FALSE)</f>
        <v>0</v>
      </c>
      <c r="FR320" s="585" t="str">
        <f>'Step 1-Employee Info'!$B$195</f>
        <v>Department 4 Name</v>
      </c>
      <c r="FS320" s="122">
        <f ca="1">HLOOKUP(FS302,'Step 1-Employee Info'!$H$191:$BF$202,5,FALSE)</f>
        <v>0</v>
      </c>
      <c r="FU320" s="585" t="str">
        <f>'Step 1-Employee Info'!$B$195</f>
        <v>Department 4 Name</v>
      </c>
      <c r="FV320" s="122">
        <f ca="1">HLOOKUP(FV302,'Step 1-Employee Info'!$H$191:$BF$202,5,FALSE)</f>
        <v>0</v>
      </c>
      <c r="FX320" s="585" t="str">
        <f>'Step 1-Employee Info'!$B$195</f>
        <v>Department 4 Name</v>
      </c>
      <c r="FY320" s="122">
        <f ca="1">HLOOKUP(FY302,'Step 1-Employee Info'!$H$191:$BF$202,5,FALSE)</f>
        <v>0</v>
      </c>
      <c r="GA320" s="585" t="str">
        <f>'Step 1-Employee Info'!$B$195</f>
        <v>Department 4 Name</v>
      </c>
      <c r="GB320" s="122">
        <f ca="1">HLOOKUP(GB302,'Step 1-Employee Info'!$H$191:$BF$202,5,FALSE)</f>
        <v>0</v>
      </c>
      <c r="GD320" s="585" t="str">
        <f>'Step 1-Employee Info'!$B$195</f>
        <v>Department 4 Name</v>
      </c>
      <c r="GE320" s="122">
        <f ca="1">HLOOKUP(GE302,'Step 1-Employee Info'!$H$191:$BF$202,5,FALSE)</f>
        <v>0</v>
      </c>
      <c r="GG320" s="585" t="str">
        <f>'Step 1-Employee Info'!$B$195</f>
        <v>Department 4 Name</v>
      </c>
      <c r="GH320" s="122">
        <f ca="1">HLOOKUP(GH302,'Step 1-Employee Info'!$H$191:$BF$202,5,FALSE)</f>
        <v>0</v>
      </c>
      <c r="GJ320" s="585" t="str">
        <f>'Step 1-Employee Info'!$B$195</f>
        <v>Department 4 Name</v>
      </c>
      <c r="GK320" s="122">
        <f ca="1">HLOOKUP(GK302,'Step 1-Employee Info'!$H$191:$BF$202,5,FALSE)</f>
        <v>0</v>
      </c>
    </row>
    <row r="321" spans="42:193" hidden="1" x14ac:dyDescent="0.25">
      <c r="AP321" s="404" t="str">
        <f t="shared" si="26"/>
        <v>Department 6 Name</v>
      </c>
      <c r="AR321" s="405">
        <f t="shared" ca="1" si="27"/>
        <v>0</v>
      </c>
      <c r="AS321" s="585" t="str">
        <f>'Step 1-Employee Info'!$B$196</f>
        <v>Department 5 Name</v>
      </c>
      <c r="AT321" s="122">
        <f ca="1">HLOOKUP($AT$302,'Step 1-Employee Info'!$H$191:$BF$202,6,FALSE)</f>
        <v>0</v>
      </c>
      <c r="AV321" s="585" t="str">
        <f>'Step 1-Employee Info'!$B$196</f>
        <v>Department 5 Name</v>
      </c>
      <c r="AW321" s="122">
        <f ca="1">HLOOKUP(AW302,'Step 1-Employee Info'!$H$191:$BF$202,6,FALSE)</f>
        <v>0</v>
      </c>
      <c r="AY321" s="585" t="str">
        <f>'Step 1-Employee Info'!$B$196</f>
        <v>Department 5 Name</v>
      </c>
      <c r="AZ321" s="122">
        <f ca="1">HLOOKUP(AZ302,'Step 1-Employee Info'!$H$191:$BF$202,6,FALSE)</f>
        <v>0</v>
      </c>
      <c r="BB321" s="585" t="str">
        <f>'Step 1-Employee Info'!$B$196</f>
        <v>Department 5 Name</v>
      </c>
      <c r="BC321" s="122">
        <f ca="1">HLOOKUP(BC302,'Step 1-Employee Info'!$H$191:$BF$202,6,FALSE)</f>
        <v>0</v>
      </c>
      <c r="BE321" s="585" t="str">
        <f>'Step 1-Employee Info'!$B$196</f>
        <v>Department 5 Name</v>
      </c>
      <c r="BF321" s="122">
        <f ca="1">HLOOKUP(BF302,'Step 1-Employee Info'!$H$191:$BF$202,6,FALSE)</f>
        <v>0</v>
      </c>
      <c r="BH321" s="585" t="str">
        <f>'Step 1-Employee Info'!$B$196</f>
        <v>Department 5 Name</v>
      </c>
      <c r="BI321" s="122">
        <f ca="1">HLOOKUP(BI302,'Step 1-Employee Info'!$H$191:$BF$202,6,FALSE)</f>
        <v>0</v>
      </c>
      <c r="BK321" s="585" t="str">
        <f>'Step 1-Employee Info'!$B$196</f>
        <v>Department 5 Name</v>
      </c>
      <c r="BL321" s="122">
        <f ca="1">HLOOKUP(BL302,'Step 1-Employee Info'!$H$191:$BF$202,6,FALSE)</f>
        <v>0</v>
      </c>
      <c r="BN321" s="585" t="str">
        <f>'Step 1-Employee Info'!$B$196</f>
        <v>Department 5 Name</v>
      </c>
      <c r="BO321" s="122">
        <f ca="1">HLOOKUP(BO302,'Step 1-Employee Info'!$H$191:$BF$202,6,FALSE)</f>
        <v>0</v>
      </c>
      <c r="BQ321" s="585" t="str">
        <f>'Step 1-Employee Info'!$B$196</f>
        <v>Department 5 Name</v>
      </c>
      <c r="BR321" s="122">
        <f ca="1">HLOOKUP(BR302,'Step 1-Employee Info'!$H$191:$BF$202,6,FALSE)</f>
        <v>0</v>
      </c>
      <c r="BT321" s="585" t="str">
        <f>'Step 1-Employee Info'!$B$196</f>
        <v>Department 5 Name</v>
      </c>
      <c r="BU321" s="122">
        <f ca="1">HLOOKUP(BU302,'Step 1-Employee Info'!$H$191:$BF$202,6,FALSE)</f>
        <v>0</v>
      </c>
      <c r="BW321" s="585" t="str">
        <f>'Step 1-Employee Info'!$B$196</f>
        <v>Department 5 Name</v>
      </c>
      <c r="BX321" s="122">
        <f ca="1">HLOOKUP(BX302,'Step 1-Employee Info'!$H$191:$BF$202,6,FALSE)</f>
        <v>0</v>
      </c>
      <c r="BZ321" s="585" t="str">
        <f>'Step 1-Employee Info'!$B$196</f>
        <v>Department 5 Name</v>
      </c>
      <c r="CA321" s="122">
        <f ca="1">HLOOKUP(CA302,'Step 1-Employee Info'!$H$191:$BF$202,6,FALSE)</f>
        <v>0</v>
      </c>
      <c r="CC321" s="585" t="str">
        <f>'Step 1-Employee Info'!$B$196</f>
        <v>Department 5 Name</v>
      </c>
      <c r="CD321" s="122">
        <f ca="1">HLOOKUP(CD302,'Step 1-Employee Info'!$H$191:$BF$202,6,FALSE)</f>
        <v>0</v>
      </c>
      <c r="CF321" s="585" t="str">
        <f>'Step 1-Employee Info'!$B$196</f>
        <v>Department 5 Name</v>
      </c>
      <c r="CG321" s="122">
        <f ca="1">HLOOKUP(CG302,'Step 1-Employee Info'!$H$191:$BF$202,6,FALSE)</f>
        <v>0</v>
      </c>
      <c r="CI321" s="585" t="str">
        <f>'Step 1-Employee Info'!$B$196</f>
        <v>Department 5 Name</v>
      </c>
      <c r="CJ321" s="122">
        <f ca="1">HLOOKUP(CJ302,'Step 1-Employee Info'!$H$191:$BF$202,6,FALSE)</f>
        <v>0</v>
      </c>
      <c r="CL321" s="585" t="str">
        <f>'Step 1-Employee Info'!$B$196</f>
        <v>Department 5 Name</v>
      </c>
      <c r="CM321" s="122">
        <f ca="1">HLOOKUP(CM302,'Step 1-Employee Info'!$H$191:$BF$202,6,FALSE)</f>
        <v>0</v>
      </c>
      <c r="CO321" s="585" t="str">
        <f>'Step 1-Employee Info'!$B$196</f>
        <v>Department 5 Name</v>
      </c>
      <c r="CP321" s="122">
        <f ca="1">HLOOKUP(CP302,'Step 1-Employee Info'!$H$191:$BF$202,6,FALSE)</f>
        <v>0</v>
      </c>
      <c r="CR321" s="585" t="str">
        <f>'Step 1-Employee Info'!$B$196</f>
        <v>Department 5 Name</v>
      </c>
      <c r="CS321" s="122">
        <f ca="1">HLOOKUP(CS302,'Step 1-Employee Info'!$H$191:$BF$202,6,FALSE)</f>
        <v>0</v>
      </c>
      <c r="CU321" s="585" t="str">
        <f>'Step 1-Employee Info'!$B$196</f>
        <v>Department 5 Name</v>
      </c>
      <c r="CV321" s="122">
        <f ca="1">HLOOKUP(CV302,'Step 1-Employee Info'!$H$191:$BF$202,6,FALSE)</f>
        <v>0</v>
      </c>
      <c r="CX321" s="585" t="str">
        <f>'Step 1-Employee Info'!$B$196</f>
        <v>Department 5 Name</v>
      </c>
      <c r="CY321" s="122">
        <f ca="1">HLOOKUP(CY302,'Step 1-Employee Info'!$H$191:$BF$202,6,FALSE)</f>
        <v>0</v>
      </c>
      <c r="DA321" s="585" t="str">
        <f>'Step 1-Employee Info'!$B$196</f>
        <v>Department 5 Name</v>
      </c>
      <c r="DB321" s="122">
        <f ca="1">HLOOKUP(DB302,'Step 1-Employee Info'!$H$191:$BF$202,6,FALSE)</f>
        <v>0</v>
      </c>
      <c r="DD321" s="585" t="str">
        <f>'Step 1-Employee Info'!$B$196</f>
        <v>Department 5 Name</v>
      </c>
      <c r="DE321" s="122">
        <f ca="1">HLOOKUP(DE302,'Step 1-Employee Info'!$H$191:$BF$202,6,FALSE)</f>
        <v>0</v>
      </c>
      <c r="DG321" s="585" t="str">
        <f>'Step 1-Employee Info'!$B$196</f>
        <v>Department 5 Name</v>
      </c>
      <c r="DH321" s="122">
        <f ca="1">HLOOKUP(DH302,'Step 1-Employee Info'!$H$191:$BF$202,6,FALSE)</f>
        <v>0</v>
      </c>
      <c r="DJ321" s="585" t="str">
        <f>'Step 1-Employee Info'!$B$196</f>
        <v>Department 5 Name</v>
      </c>
      <c r="DK321" s="122">
        <f ca="1">HLOOKUP(DK302,'Step 1-Employee Info'!$H$191:$BF$202,6,FALSE)</f>
        <v>0</v>
      </c>
      <c r="DM321" s="585" t="str">
        <f>'Step 1-Employee Info'!$B$196</f>
        <v>Department 5 Name</v>
      </c>
      <c r="DN321" s="122">
        <f ca="1">HLOOKUP(DN302,'Step 1-Employee Info'!$H$191:$BF$202,6,FALSE)</f>
        <v>0</v>
      </c>
      <c r="DP321" s="585" t="str">
        <f>'Step 1-Employee Info'!$B$196</f>
        <v>Department 5 Name</v>
      </c>
      <c r="DQ321" s="122">
        <f ca="1">HLOOKUP(DQ302,'Step 1-Employee Info'!$H$191:$BF$202,6,FALSE)</f>
        <v>0</v>
      </c>
      <c r="DS321" s="585" t="str">
        <f>'Step 1-Employee Info'!$B$196</f>
        <v>Department 5 Name</v>
      </c>
      <c r="DT321" s="122">
        <f ca="1">HLOOKUP(DT302,'Step 1-Employee Info'!$H$191:$BF$202,6,FALSE)</f>
        <v>0</v>
      </c>
      <c r="DV321" s="585" t="str">
        <f>'Step 1-Employee Info'!$B$196</f>
        <v>Department 5 Name</v>
      </c>
      <c r="DW321" s="122">
        <f ca="1">HLOOKUP(DW302,'Step 1-Employee Info'!$H$191:$BF$202,6,FALSE)</f>
        <v>0</v>
      </c>
      <c r="DY321" s="585" t="str">
        <f>'Step 1-Employee Info'!$B$196</f>
        <v>Department 5 Name</v>
      </c>
      <c r="DZ321" s="122">
        <f ca="1">HLOOKUP(DZ302,'Step 1-Employee Info'!$H$191:$BF$202,6,FALSE)</f>
        <v>0</v>
      </c>
      <c r="EB321" s="585" t="str">
        <f>'Step 1-Employee Info'!$B$196</f>
        <v>Department 5 Name</v>
      </c>
      <c r="EC321" s="122">
        <f ca="1">HLOOKUP(EC302,'Step 1-Employee Info'!$H$191:$BF$202,6,FALSE)</f>
        <v>0</v>
      </c>
      <c r="EE321" s="585" t="str">
        <f>'Step 1-Employee Info'!$B$196</f>
        <v>Department 5 Name</v>
      </c>
      <c r="EF321" s="122">
        <f ca="1">HLOOKUP(EF302,'Step 1-Employee Info'!$H$191:$BF$202,6,FALSE)</f>
        <v>0</v>
      </c>
      <c r="EH321" s="585" t="str">
        <f>'Step 1-Employee Info'!$B$196</f>
        <v>Department 5 Name</v>
      </c>
      <c r="EI321" s="122">
        <f ca="1">HLOOKUP(EI302,'Step 1-Employee Info'!$H$191:$BF$202,6,FALSE)</f>
        <v>0</v>
      </c>
      <c r="EK321" s="585" t="str">
        <f>'Step 1-Employee Info'!$B$196</f>
        <v>Department 5 Name</v>
      </c>
      <c r="EL321" s="122">
        <f ca="1">HLOOKUP(EL302,'Step 1-Employee Info'!$H$191:$BF$202,6,FALSE)</f>
        <v>0</v>
      </c>
      <c r="EN321" s="585" t="str">
        <f>'Step 1-Employee Info'!$B$196</f>
        <v>Department 5 Name</v>
      </c>
      <c r="EO321" s="122">
        <f ca="1">HLOOKUP(EO302,'Step 1-Employee Info'!$H$191:$BF$202,6,FALSE)</f>
        <v>0</v>
      </c>
      <c r="EQ321" s="585" t="str">
        <f>'Step 1-Employee Info'!$B$196</f>
        <v>Department 5 Name</v>
      </c>
      <c r="ER321" s="122">
        <f ca="1">HLOOKUP(ER302,'Step 1-Employee Info'!$H$191:$BF$202,6,FALSE)</f>
        <v>0</v>
      </c>
      <c r="ET321" s="585" t="str">
        <f>'Step 1-Employee Info'!$B$196</f>
        <v>Department 5 Name</v>
      </c>
      <c r="EU321" s="122">
        <f ca="1">HLOOKUP(EU302,'Step 1-Employee Info'!$H$191:$BF$202,6,FALSE)</f>
        <v>0</v>
      </c>
      <c r="EW321" s="585" t="str">
        <f>'Step 1-Employee Info'!$B$196</f>
        <v>Department 5 Name</v>
      </c>
      <c r="EX321" s="122">
        <f ca="1">HLOOKUP(EX302,'Step 1-Employee Info'!$H$191:$BF$202,6,FALSE)</f>
        <v>0</v>
      </c>
      <c r="EZ321" s="585" t="str">
        <f>'Step 1-Employee Info'!$B$196</f>
        <v>Department 5 Name</v>
      </c>
      <c r="FA321" s="122">
        <f ca="1">HLOOKUP(FA302,'Step 1-Employee Info'!$H$191:$BF$202,6,FALSE)</f>
        <v>0</v>
      </c>
      <c r="FC321" s="585" t="str">
        <f>'Step 1-Employee Info'!$B$196</f>
        <v>Department 5 Name</v>
      </c>
      <c r="FD321" s="122">
        <f ca="1">HLOOKUP(FD302,'Step 1-Employee Info'!$H$191:$BF$202,6,FALSE)</f>
        <v>0</v>
      </c>
      <c r="FF321" s="585" t="str">
        <f>'Step 1-Employee Info'!$B$196</f>
        <v>Department 5 Name</v>
      </c>
      <c r="FG321" s="122">
        <f ca="1">HLOOKUP(FG302,'Step 1-Employee Info'!$H$191:$BF$202,6,FALSE)</f>
        <v>0</v>
      </c>
      <c r="FI321" s="585" t="str">
        <f>'Step 1-Employee Info'!$B$196</f>
        <v>Department 5 Name</v>
      </c>
      <c r="FJ321" s="122">
        <f ca="1">HLOOKUP(FJ302,'Step 1-Employee Info'!$H$191:$BF$202,6,FALSE)</f>
        <v>0</v>
      </c>
      <c r="FL321" s="585" t="str">
        <f>'Step 1-Employee Info'!$B$196</f>
        <v>Department 5 Name</v>
      </c>
      <c r="FM321" s="122">
        <f ca="1">HLOOKUP(FM302,'Step 1-Employee Info'!$H$191:$BF$202,6,FALSE)</f>
        <v>0</v>
      </c>
      <c r="FO321" s="585" t="str">
        <f>'Step 1-Employee Info'!$B$196</f>
        <v>Department 5 Name</v>
      </c>
      <c r="FP321" s="122">
        <f ca="1">HLOOKUP(FP302,'Step 1-Employee Info'!$H$191:$BF$202,6,FALSE)</f>
        <v>0</v>
      </c>
      <c r="FR321" s="585" t="str">
        <f>'Step 1-Employee Info'!$B$196</f>
        <v>Department 5 Name</v>
      </c>
      <c r="FS321" s="122">
        <f ca="1">HLOOKUP(FS302,'Step 1-Employee Info'!$H$191:$BF$202,6,FALSE)</f>
        <v>0</v>
      </c>
      <c r="FU321" s="585" t="str">
        <f>'Step 1-Employee Info'!$B$196</f>
        <v>Department 5 Name</v>
      </c>
      <c r="FV321" s="122">
        <f ca="1">HLOOKUP(FV302,'Step 1-Employee Info'!$H$191:$BF$202,6,FALSE)</f>
        <v>0</v>
      </c>
      <c r="FX321" s="585" t="str">
        <f>'Step 1-Employee Info'!$B$196</f>
        <v>Department 5 Name</v>
      </c>
      <c r="FY321" s="122">
        <f ca="1">HLOOKUP(FY302,'Step 1-Employee Info'!$H$191:$BF$202,6,FALSE)</f>
        <v>0</v>
      </c>
      <c r="GA321" s="585" t="str">
        <f>'Step 1-Employee Info'!$B$196</f>
        <v>Department 5 Name</v>
      </c>
      <c r="GB321" s="122">
        <f ca="1">HLOOKUP(GB302,'Step 1-Employee Info'!$H$191:$BF$202,6,FALSE)</f>
        <v>0</v>
      </c>
      <c r="GD321" s="585" t="str">
        <f>'Step 1-Employee Info'!$B$196</f>
        <v>Department 5 Name</v>
      </c>
      <c r="GE321" s="122">
        <f ca="1">HLOOKUP(GE302,'Step 1-Employee Info'!$H$191:$BF$202,6,FALSE)</f>
        <v>0</v>
      </c>
      <c r="GG321" s="585" t="str">
        <f>'Step 1-Employee Info'!$B$196</f>
        <v>Department 5 Name</v>
      </c>
      <c r="GH321" s="122">
        <f ca="1">HLOOKUP(GH302,'Step 1-Employee Info'!$H$191:$BF$202,6,FALSE)</f>
        <v>0</v>
      </c>
      <c r="GJ321" s="585" t="str">
        <f>'Step 1-Employee Info'!$B$196</f>
        <v>Department 5 Name</v>
      </c>
      <c r="GK321" s="122">
        <f ca="1">HLOOKUP(GK302,'Step 1-Employee Info'!$H$191:$BF$202,6,FALSE)</f>
        <v>0</v>
      </c>
    </row>
    <row r="322" spans="42:193" hidden="1" x14ac:dyDescent="0.25">
      <c r="AP322" s="404" t="str">
        <f t="shared" si="26"/>
        <v>Department 7 Name</v>
      </c>
      <c r="AR322" s="405">
        <f t="shared" ca="1" si="27"/>
        <v>0</v>
      </c>
      <c r="AS322" s="585" t="str">
        <f>'Step 1-Employee Info'!$B$197</f>
        <v>Department 6 Name</v>
      </c>
      <c r="AT322" s="122">
        <f ca="1">HLOOKUP($AT$302,'Step 1-Employee Info'!$H$191:$BF$202,7,FALSE)</f>
        <v>0</v>
      </c>
      <c r="AV322" s="585" t="str">
        <f>'Step 1-Employee Info'!$B$197</f>
        <v>Department 6 Name</v>
      </c>
      <c r="AW322" s="122">
        <f ca="1">HLOOKUP(AW302,'Step 1-Employee Info'!$H$191:$BF$202,7,FALSE)</f>
        <v>0</v>
      </c>
      <c r="AY322" s="585" t="str">
        <f>'Step 1-Employee Info'!$B$197</f>
        <v>Department 6 Name</v>
      </c>
      <c r="AZ322" s="122">
        <f ca="1">HLOOKUP(AZ302,'Step 1-Employee Info'!$H$191:$BF$202,7,FALSE)</f>
        <v>0</v>
      </c>
      <c r="BB322" s="585" t="str">
        <f>'Step 1-Employee Info'!$B$197</f>
        <v>Department 6 Name</v>
      </c>
      <c r="BC322" s="122">
        <f ca="1">HLOOKUP(BC302,'Step 1-Employee Info'!$H$191:$BF$202,7,FALSE)</f>
        <v>0</v>
      </c>
      <c r="BE322" s="585" t="str">
        <f>'Step 1-Employee Info'!$B$197</f>
        <v>Department 6 Name</v>
      </c>
      <c r="BF322" s="122">
        <f ca="1">HLOOKUP(BF302,'Step 1-Employee Info'!$H$191:$BF$202,7,FALSE)</f>
        <v>0</v>
      </c>
      <c r="BH322" s="585" t="str">
        <f>'Step 1-Employee Info'!$B$197</f>
        <v>Department 6 Name</v>
      </c>
      <c r="BI322" s="122">
        <f ca="1">HLOOKUP(BI302,'Step 1-Employee Info'!$H$191:$BF$202,7,FALSE)</f>
        <v>0</v>
      </c>
      <c r="BK322" s="585" t="str">
        <f>'Step 1-Employee Info'!$B$197</f>
        <v>Department 6 Name</v>
      </c>
      <c r="BL322" s="122">
        <f ca="1">HLOOKUP(BL302,'Step 1-Employee Info'!$H$191:$BF$202,7,FALSE)</f>
        <v>0</v>
      </c>
      <c r="BN322" s="585" t="str">
        <f>'Step 1-Employee Info'!$B$197</f>
        <v>Department 6 Name</v>
      </c>
      <c r="BO322" s="122">
        <f ca="1">HLOOKUP(BO302,'Step 1-Employee Info'!$H$191:$BF$202,7,FALSE)</f>
        <v>0</v>
      </c>
      <c r="BQ322" s="585" t="str">
        <f>'Step 1-Employee Info'!$B$197</f>
        <v>Department 6 Name</v>
      </c>
      <c r="BR322" s="122">
        <f ca="1">HLOOKUP(BR302,'Step 1-Employee Info'!$H$191:$BF$202,7,FALSE)</f>
        <v>0</v>
      </c>
      <c r="BT322" s="585" t="str">
        <f>'Step 1-Employee Info'!$B$197</f>
        <v>Department 6 Name</v>
      </c>
      <c r="BU322" s="122">
        <f ca="1">HLOOKUP(BU302,'Step 1-Employee Info'!$H$191:$BF$202,7,FALSE)</f>
        <v>0</v>
      </c>
      <c r="BW322" s="585" t="str">
        <f>'Step 1-Employee Info'!$B$197</f>
        <v>Department 6 Name</v>
      </c>
      <c r="BX322" s="122">
        <f ca="1">HLOOKUP(BX302,'Step 1-Employee Info'!$H$191:$BF$202,7,FALSE)</f>
        <v>0</v>
      </c>
      <c r="BZ322" s="585" t="str">
        <f>'Step 1-Employee Info'!$B$197</f>
        <v>Department 6 Name</v>
      </c>
      <c r="CA322" s="122">
        <f ca="1">HLOOKUP(CA302,'Step 1-Employee Info'!$H$191:$BF$202,7,FALSE)</f>
        <v>0</v>
      </c>
      <c r="CC322" s="585" t="str">
        <f>'Step 1-Employee Info'!$B$197</f>
        <v>Department 6 Name</v>
      </c>
      <c r="CD322" s="122">
        <f ca="1">HLOOKUP(CD302,'Step 1-Employee Info'!$H$191:$BF$202,7,FALSE)</f>
        <v>0</v>
      </c>
      <c r="CF322" s="585" t="str">
        <f>'Step 1-Employee Info'!$B$197</f>
        <v>Department 6 Name</v>
      </c>
      <c r="CG322" s="122">
        <f ca="1">HLOOKUP(CG302,'Step 1-Employee Info'!$H$191:$BF$202,7,FALSE)</f>
        <v>0</v>
      </c>
      <c r="CI322" s="585" t="str">
        <f>'Step 1-Employee Info'!$B$197</f>
        <v>Department 6 Name</v>
      </c>
      <c r="CJ322" s="122">
        <f ca="1">HLOOKUP(CJ302,'Step 1-Employee Info'!$H$191:$BF$202,7,FALSE)</f>
        <v>0</v>
      </c>
      <c r="CL322" s="585" t="str">
        <f>'Step 1-Employee Info'!$B$197</f>
        <v>Department 6 Name</v>
      </c>
      <c r="CM322" s="122">
        <f ca="1">HLOOKUP(CM302,'Step 1-Employee Info'!$H$191:$BF$202,7,FALSE)</f>
        <v>0</v>
      </c>
      <c r="CO322" s="585" t="str">
        <f>'Step 1-Employee Info'!$B$197</f>
        <v>Department 6 Name</v>
      </c>
      <c r="CP322" s="122">
        <f ca="1">HLOOKUP(CP302,'Step 1-Employee Info'!$H$191:$BF$202,7,FALSE)</f>
        <v>0</v>
      </c>
      <c r="CR322" s="585" t="str">
        <f>'Step 1-Employee Info'!$B$197</f>
        <v>Department 6 Name</v>
      </c>
      <c r="CS322" s="122">
        <f ca="1">HLOOKUP(CS302,'Step 1-Employee Info'!$H$191:$BF$202,7,FALSE)</f>
        <v>0</v>
      </c>
      <c r="CU322" s="585" t="str">
        <f>'Step 1-Employee Info'!$B$197</f>
        <v>Department 6 Name</v>
      </c>
      <c r="CV322" s="122">
        <f ca="1">HLOOKUP(CV302,'Step 1-Employee Info'!$H$191:$BF$202,7,FALSE)</f>
        <v>0</v>
      </c>
      <c r="CX322" s="585" t="str">
        <f>'Step 1-Employee Info'!$B$197</f>
        <v>Department 6 Name</v>
      </c>
      <c r="CY322" s="122">
        <f ca="1">HLOOKUP(CY302,'Step 1-Employee Info'!$H$191:$BF$202,7,FALSE)</f>
        <v>0</v>
      </c>
      <c r="DA322" s="585" t="str">
        <f>'Step 1-Employee Info'!$B$197</f>
        <v>Department 6 Name</v>
      </c>
      <c r="DB322" s="122">
        <f ca="1">HLOOKUP(DB302,'Step 1-Employee Info'!$H$191:$BF$202,7,FALSE)</f>
        <v>0</v>
      </c>
      <c r="DD322" s="585" t="str">
        <f>'Step 1-Employee Info'!$B$197</f>
        <v>Department 6 Name</v>
      </c>
      <c r="DE322" s="122">
        <f ca="1">HLOOKUP(DE302,'Step 1-Employee Info'!$H$191:$BF$202,7,FALSE)</f>
        <v>0</v>
      </c>
      <c r="DG322" s="585" t="str">
        <f>'Step 1-Employee Info'!$B$197</f>
        <v>Department 6 Name</v>
      </c>
      <c r="DH322" s="122">
        <f ca="1">HLOOKUP(DH302,'Step 1-Employee Info'!$H$191:$BF$202,7,FALSE)</f>
        <v>0</v>
      </c>
      <c r="DJ322" s="585" t="str">
        <f>'Step 1-Employee Info'!$B$197</f>
        <v>Department 6 Name</v>
      </c>
      <c r="DK322" s="122">
        <f ca="1">HLOOKUP(DK302,'Step 1-Employee Info'!$H$191:$BF$202,7,FALSE)</f>
        <v>0</v>
      </c>
      <c r="DM322" s="585" t="str">
        <f>'Step 1-Employee Info'!$B$197</f>
        <v>Department 6 Name</v>
      </c>
      <c r="DN322" s="122">
        <f ca="1">HLOOKUP(DN302,'Step 1-Employee Info'!$H$191:$BF$202,7,FALSE)</f>
        <v>0</v>
      </c>
      <c r="DP322" s="585" t="str">
        <f>'Step 1-Employee Info'!$B$197</f>
        <v>Department 6 Name</v>
      </c>
      <c r="DQ322" s="122">
        <f ca="1">HLOOKUP(DQ302,'Step 1-Employee Info'!$H$191:$BF$202,7,FALSE)</f>
        <v>0</v>
      </c>
      <c r="DS322" s="585" t="str">
        <f>'Step 1-Employee Info'!$B$197</f>
        <v>Department 6 Name</v>
      </c>
      <c r="DT322" s="122">
        <f ca="1">HLOOKUP(DT302,'Step 1-Employee Info'!$H$191:$BF$202,7,FALSE)</f>
        <v>0</v>
      </c>
      <c r="DV322" s="585" t="str">
        <f>'Step 1-Employee Info'!$B$197</f>
        <v>Department 6 Name</v>
      </c>
      <c r="DW322" s="122">
        <f ca="1">HLOOKUP(DW302,'Step 1-Employee Info'!$H$191:$BF$202,7,FALSE)</f>
        <v>0</v>
      </c>
      <c r="DY322" s="585" t="str">
        <f>'Step 1-Employee Info'!$B$197</f>
        <v>Department 6 Name</v>
      </c>
      <c r="DZ322" s="122">
        <f ca="1">HLOOKUP(DZ302,'Step 1-Employee Info'!$H$191:$BF$202,7,FALSE)</f>
        <v>0</v>
      </c>
      <c r="EB322" s="585" t="str">
        <f>'Step 1-Employee Info'!$B$197</f>
        <v>Department 6 Name</v>
      </c>
      <c r="EC322" s="122">
        <f ca="1">HLOOKUP(EC302,'Step 1-Employee Info'!$H$191:$BF$202,7,FALSE)</f>
        <v>0</v>
      </c>
      <c r="EE322" s="585" t="str">
        <f>'Step 1-Employee Info'!$B$197</f>
        <v>Department 6 Name</v>
      </c>
      <c r="EF322" s="122">
        <f ca="1">HLOOKUP(EF302,'Step 1-Employee Info'!$H$191:$BF$202,7,FALSE)</f>
        <v>0</v>
      </c>
      <c r="EH322" s="585" t="str">
        <f>'Step 1-Employee Info'!$B$197</f>
        <v>Department 6 Name</v>
      </c>
      <c r="EI322" s="122">
        <f ca="1">HLOOKUP(EI302,'Step 1-Employee Info'!$H$191:$BF$202,7,FALSE)</f>
        <v>0</v>
      </c>
      <c r="EK322" s="585" t="str">
        <f>'Step 1-Employee Info'!$B$197</f>
        <v>Department 6 Name</v>
      </c>
      <c r="EL322" s="122">
        <f ca="1">HLOOKUP(EL302,'Step 1-Employee Info'!$H$191:$BF$202,7,FALSE)</f>
        <v>0</v>
      </c>
      <c r="EN322" s="585" t="str">
        <f>'Step 1-Employee Info'!$B$197</f>
        <v>Department 6 Name</v>
      </c>
      <c r="EO322" s="122">
        <f ca="1">HLOOKUP(EO302,'Step 1-Employee Info'!$H$191:$BF$202,7,FALSE)</f>
        <v>0</v>
      </c>
      <c r="EQ322" s="585" t="str">
        <f>'Step 1-Employee Info'!$B$197</f>
        <v>Department 6 Name</v>
      </c>
      <c r="ER322" s="122">
        <f ca="1">HLOOKUP(ER302,'Step 1-Employee Info'!$H$191:$BF$202,7,FALSE)</f>
        <v>0</v>
      </c>
      <c r="ET322" s="585" t="str">
        <f>'Step 1-Employee Info'!$B$197</f>
        <v>Department 6 Name</v>
      </c>
      <c r="EU322" s="122">
        <f ca="1">HLOOKUP(EU302,'Step 1-Employee Info'!$H$191:$BF$202,7,FALSE)</f>
        <v>0</v>
      </c>
      <c r="EW322" s="585" t="str">
        <f>'Step 1-Employee Info'!$B$197</f>
        <v>Department 6 Name</v>
      </c>
      <c r="EX322" s="122">
        <f ca="1">HLOOKUP(EX302,'Step 1-Employee Info'!$H$191:$BF$202,7,FALSE)</f>
        <v>0</v>
      </c>
      <c r="EZ322" s="585" t="str">
        <f>'Step 1-Employee Info'!$B$197</f>
        <v>Department 6 Name</v>
      </c>
      <c r="FA322" s="122">
        <f ca="1">HLOOKUP(FA302,'Step 1-Employee Info'!$H$191:$BF$202,7,FALSE)</f>
        <v>0</v>
      </c>
      <c r="FC322" s="585" t="str">
        <f>'Step 1-Employee Info'!$B$197</f>
        <v>Department 6 Name</v>
      </c>
      <c r="FD322" s="122">
        <f ca="1">HLOOKUP(FD302,'Step 1-Employee Info'!$H$191:$BF$202,7,FALSE)</f>
        <v>0</v>
      </c>
      <c r="FF322" s="585" t="str">
        <f>'Step 1-Employee Info'!$B$197</f>
        <v>Department 6 Name</v>
      </c>
      <c r="FG322" s="122">
        <f ca="1">HLOOKUP(FG302,'Step 1-Employee Info'!$H$191:$BF$202,7,FALSE)</f>
        <v>0</v>
      </c>
      <c r="FI322" s="585" t="str">
        <f>'Step 1-Employee Info'!$B$197</f>
        <v>Department 6 Name</v>
      </c>
      <c r="FJ322" s="122">
        <f ca="1">HLOOKUP(FJ302,'Step 1-Employee Info'!$H$191:$BF$202,7,FALSE)</f>
        <v>0</v>
      </c>
      <c r="FL322" s="585" t="str">
        <f>'Step 1-Employee Info'!$B$197</f>
        <v>Department 6 Name</v>
      </c>
      <c r="FM322" s="122">
        <f ca="1">HLOOKUP(FM302,'Step 1-Employee Info'!$H$191:$BF$202,7,FALSE)</f>
        <v>0</v>
      </c>
      <c r="FO322" s="585" t="str">
        <f>'Step 1-Employee Info'!$B$197</f>
        <v>Department 6 Name</v>
      </c>
      <c r="FP322" s="122">
        <f ca="1">HLOOKUP(FP302,'Step 1-Employee Info'!$H$191:$BF$202,7,FALSE)</f>
        <v>0</v>
      </c>
      <c r="FR322" s="585" t="str">
        <f>'Step 1-Employee Info'!$B$197</f>
        <v>Department 6 Name</v>
      </c>
      <c r="FS322" s="122">
        <f ca="1">HLOOKUP(FS302,'Step 1-Employee Info'!$H$191:$BF$202,7,FALSE)</f>
        <v>0</v>
      </c>
      <c r="FU322" s="585" t="str">
        <f>'Step 1-Employee Info'!$B$197</f>
        <v>Department 6 Name</v>
      </c>
      <c r="FV322" s="122">
        <f ca="1">HLOOKUP(FV302,'Step 1-Employee Info'!$H$191:$BF$202,7,FALSE)</f>
        <v>0</v>
      </c>
      <c r="FX322" s="585" t="str">
        <f>'Step 1-Employee Info'!$B$197</f>
        <v>Department 6 Name</v>
      </c>
      <c r="FY322" s="122">
        <f ca="1">HLOOKUP(FY302,'Step 1-Employee Info'!$H$191:$BF$202,7,FALSE)</f>
        <v>0</v>
      </c>
      <c r="GA322" s="585" t="str">
        <f>'Step 1-Employee Info'!$B$197</f>
        <v>Department 6 Name</v>
      </c>
      <c r="GB322" s="122">
        <f ca="1">HLOOKUP(GB302,'Step 1-Employee Info'!$H$191:$BF$202,7,FALSE)</f>
        <v>0</v>
      </c>
      <c r="GD322" s="585" t="str">
        <f>'Step 1-Employee Info'!$B$197</f>
        <v>Department 6 Name</v>
      </c>
      <c r="GE322" s="122">
        <f ca="1">HLOOKUP(GE302,'Step 1-Employee Info'!$H$191:$BF$202,7,FALSE)</f>
        <v>0</v>
      </c>
      <c r="GG322" s="585" t="str">
        <f>'Step 1-Employee Info'!$B$197</f>
        <v>Department 6 Name</v>
      </c>
      <c r="GH322" s="122">
        <f ca="1">HLOOKUP(GH302,'Step 1-Employee Info'!$H$191:$BF$202,7,FALSE)</f>
        <v>0</v>
      </c>
      <c r="GJ322" s="585" t="str">
        <f>'Step 1-Employee Info'!$B$197</f>
        <v>Department 6 Name</v>
      </c>
      <c r="GK322" s="122">
        <f ca="1">HLOOKUP(GK302,'Step 1-Employee Info'!$H$191:$BF$202,7,FALSE)</f>
        <v>0</v>
      </c>
    </row>
    <row r="323" spans="42:193" hidden="1" x14ac:dyDescent="0.25">
      <c r="AP323" s="404" t="str">
        <f t="shared" si="26"/>
        <v>Department 8 Name</v>
      </c>
      <c r="AR323" s="405">
        <f t="shared" ca="1" si="27"/>
        <v>0</v>
      </c>
      <c r="AS323" s="585" t="str">
        <f>'Step 1-Employee Info'!$B$198</f>
        <v>Department 7 Name</v>
      </c>
      <c r="AT323" s="122">
        <f ca="1">HLOOKUP($AT$302,'Step 1-Employee Info'!$H$191:$BF$202,8,FALSE)</f>
        <v>0</v>
      </c>
      <c r="AV323" s="585" t="str">
        <f>'Step 1-Employee Info'!$B$198</f>
        <v>Department 7 Name</v>
      </c>
      <c r="AW323" s="122">
        <f ca="1">HLOOKUP(AW302,'Step 1-Employee Info'!$H$191:$BF$202,8,FALSE)</f>
        <v>0</v>
      </c>
      <c r="AY323" s="585" t="str">
        <f>'Step 1-Employee Info'!$B$198</f>
        <v>Department 7 Name</v>
      </c>
      <c r="AZ323" s="122">
        <f ca="1">HLOOKUP(AZ302,'Step 1-Employee Info'!$H$191:$BF$202,8,FALSE)</f>
        <v>0</v>
      </c>
      <c r="BB323" s="585" t="str">
        <f>'Step 1-Employee Info'!$B$198</f>
        <v>Department 7 Name</v>
      </c>
      <c r="BC323" s="122">
        <f ca="1">HLOOKUP(BC302,'Step 1-Employee Info'!$H$191:$BF$202,8,FALSE)</f>
        <v>0</v>
      </c>
      <c r="BE323" s="585" t="str">
        <f>'Step 1-Employee Info'!$B$198</f>
        <v>Department 7 Name</v>
      </c>
      <c r="BF323" s="122">
        <f ca="1">HLOOKUP(BF302,'Step 1-Employee Info'!$H$191:$BF$202,8,FALSE)</f>
        <v>0</v>
      </c>
      <c r="BH323" s="585" t="str">
        <f>'Step 1-Employee Info'!$B$198</f>
        <v>Department 7 Name</v>
      </c>
      <c r="BI323" s="122">
        <f ca="1">HLOOKUP(BI302,'Step 1-Employee Info'!$H$191:$BF$202,8,FALSE)</f>
        <v>0</v>
      </c>
      <c r="BK323" s="585" t="str">
        <f>'Step 1-Employee Info'!$B$198</f>
        <v>Department 7 Name</v>
      </c>
      <c r="BL323" s="122">
        <f ca="1">HLOOKUP(BL302,'Step 1-Employee Info'!$H$191:$BF$202,8,FALSE)</f>
        <v>0</v>
      </c>
      <c r="BN323" s="585" t="str">
        <f>'Step 1-Employee Info'!$B$198</f>
        <v>Department 7 Name</v>
      </c>
      <c r="BO323" s="122">
        <f ca="1">HLOOKUP(BO302,'Step 1-Employee Info'!$H$191:$BF$202,8,FALSE)</f>
        <v>0</v>
      </c>
      <c r="BQ323" s="585" t="str">
        <f>'Step 1-Employee Info'!$B$198</f>
        <v>Department 7 Name</v>
      </c>
      <c r="BR323" s="122">
        <f ca="1">HLOOKUP(BR302,'Step 1-Employee Info'!$H$191:$BF$202,8,FALSE)</f>
        <v>0</v>
      </c>
      <c r="BT323" s="585" t="str">
        <f>'Step 1-Employee Info'!$B$198</f>
        <v>Department 7 Name</v>
      </c>
      <c r="BU323" s="122">
        <f ca="1">HLOOKUP(BU302,'Step 1-Employee Info'!$H$191:$BF$202,8,FALSE)</f>
        <v>0</v>
      </c>
      <c r="BW323" s="585" t="str">
        <f>'Step 1-Employee Info'!$B$198</f>
        <v>Department 7 Name</v>
      </c>
      <c r="BX323" s="122">
        <f ca="1">HLOOKUP(BX302,'Step 1-Employee Info'!$H$191:$BF$202,8,FALSE)</f>
        <v>0</v>
      </c>
      <c r="BZ323" s="585" t="str">
        <f>'Step 1-Employee Info'!$B$198</f>
        <v>Department 7 Name</v>
      </c>
      <c r="CA323" s="122">
        <f ca="1">HLOOKUP(CA302,'Step 1-Employee Info'!$H$191:$BF$202,8,FALSE)</f>
        <v>0</v>
      </c>
      <c r="CC323" s="585" t="str">
        <f>'Step 1-Employee Info'!$B$198</f>
        <v>Department 7 Name</v>
      </c>
      <c r="CD323" s="122">
        <f ca="1">HLOOKUP(CD302,'Step 1-Employee Info'!$H$191:$BF$202,8,FALSE)</f>
        <v>0</v>
      </c>
      <c r="CF323" s="585" t="str">
        <f>'Step 1-Employee Info'!$B$198</f>
        <v>Department 7 Name</v>
      </c>
      <c r="CG323" s="122">
        <f ca="1">HLOOKUP(CG302,'Step 1-Employee Info'!$H$191:$BF$202,8,FALSE)</f>
        <v>0</v>
      </c>
      <c r="CI323" s="585" t="str">
        <f>'Step 1-Employee Info'!$B$198</f>
        <v>Department 7 Name</v>
      </c>
      <c r="CJ323" s="122">
        <f ca="1">HLOOKUP(CJ302,'Step 1-Employee Info'!$H$191:$BF$202,8,FALSE)</f>
        <v>0</v>
      </c>
      <c r="CL323" s="585" t="str">
        <f>'Step 1-Employee Info'!$B$198</f>
        <v>Department 7 Name</v>
      </c>
      <c r="CM323" s="122">
        <f ca="1">HLOOKUP(CM302,'Step 1-Employee Info'!$H$191:$BF$202,8,FALSE)</f>
        <v>0</v>
      </c>
      <c r="CO323" s="585" t="str">
        <f>'Step 1-Employee Info'!$B$198</f>
        <v>Department 7 Name</v>
      </c>
      <c r="CP323" s="122">
        <f ca="1">HLOOKUP(CP302,'Step 1-Employee Info'!$H$191:$BF$202,8,FALSE)</f>
        <v>0</v>
      </c>
      <c r="CR323" s="585" t="str">
        <f>'Step 1-Employee Info'!$B$198</f>
        <v>Department 7 Name</v>
      </c>
      <c r="CS323" s="122">
        <f ca="1">HLOOKUP(CS302,'Step 1-Employee Info'!$H$191:$BF$202,8,FALSE)</f>
        <v>0</v>
      </c>
      <c r="CU323" s="585" t="str">
        <f>'Step 1-Employee Info'!$B$198</f>
        <v>Department 7 Name</v>
      </c>
      <c r="CV323" s="122">
        <f ca="1">HLOOKUP(CV302,'Step 1-Employee Info'!$H$191:$BF$202,8,FALSE)</f>
        <v>0</v>
      </c>
      <c r="CX323" s="585" t="str">
        <f>'Step 1-Employee Info'!$B$198</f>
        <v>Department 7 Name</v>
      </c>
      <c r="CY323" s="122">
        <f ca="1">HLOOKUP(CY302,'Step 1-Employee Info'!$H$191:$BF$202,8,FALSE)</f>
        <v>0</v>
      </c>
      <c r="DA323" s="585" t="str">
        <f>'Step 1-Employee Info'!$B$198</f>
        <v>Department 7 Name</v>
      </c>
      <c r="DB323" s="122">
        <f ca="1">HLOOKUP(DB302,'Step 1-Employee Info'!$H$191:$BF$202,8,FALSE)</f>
        <v>0</v>
      </c>
      <c r="DD323" s="585" t="str">
        <f>'Step 1-Employee Info'!$B$198</f>
        <v>Department 7 Name</v>
      </c>
      <c r="DE323" s="122">
        <f ca="1">HLOOKUP(DE302,'Step 1-Employee Info'!$H$191:$BF$202,8,FALSE)</f>
        <v>0</v>
      </c>
      <c r="DG323" s="585" t="str">
        <f>'Step 1-Employee Info'!$B$198</f>
        <v>Department 7 Name</v>
      </c>
      <c r="DH323" s="122">
        <f ca="1">HLOOKUP(DH302,'Step 1-Employee Info'!$H$191:$BF$202,8,FALSE)</f>
        <v>0</v>
      </c>
      <c r="DJ323" s="585" t="str">
        <f>'Step 1-Employee Info'!$B$198</f>
        <v>Department 7 Name</v>
      </c>
      <c r="DK323" s="122">
        <f ca="1">HLOOKUP(DK302,'Step 1-Employee Info'!$H$191:$BF$202,8,FALSE)</f>
        <v>0</v>
      </c>
      <c r="DM323" s="585" t="str">
        <f>'Step 1-Employee Info'!$B$198</f>
        <v>Department 7 Name</v>
      </c>
      <c r="DN323" s="122">
        <f ca="1">HLOOKUP(DN302,'Step 1-Employee Info'!$H$191:$BF$202,8,FALSE)</f>
        <v>0</v>
      </c>
      <c r="DP323" s="585" t="str">
        <f>'Step 1-Employee Info'!$B$198</f>
        <v>Department 7 Name</v>
      </c>
      <c r="DQ323" s="122">
        <f ca="1">HLOOKUP(DQ302,'Step 1-Employee Info'!$H$191:$BF$202,8,FALSE)</f>
        <v>0</v>
      </c>
      <c r="DS323" s="585" t="str">
        <f>'Step 1-Employee Info'!$B$198</f>
        <v>Department 7 Name</v>
      </c>
      <c r="DT323" s="122">
        <f ca="1">HLOOKUP(DT302,'Step 1-Employee Info'!$H$191:$BF$202,8,FALSE)</f>
        <v>0</v>
      </c>
      <c r="DV323" s="585" t="str">
        <f>'Step 1-Employee Info'!$B$198</f>
        <v>Department 7 Name</v>
      </c>
      <c r="DW323" s="122">
        <f ca="1">HLOOKUP(DW302,'Step 1-Employee Info'!$H$191:$BF$202,8,FALSE)</f>
        <v>0</v>
      </c>
      <c r="DY323" s="585" t="str">
        <f>'Step 1-Employee Info'!$B$198</f>
        <v>Department 7 Name</v>
      </c>
      <c r="DZ323" s="122">
        <f ca="1">HLOOKUP(DZ302,'Step 1-Employee Info'!$H$191:$BF$202,8,FALSE)</f>
        <v>0</v>
      </c>
      <c r="EB323" s="585" t="str">
        <f>'Step 1-Employee Info'!$B$198</f>
        <v>Department 7 Name</v>
      </c>
      <c r="EC323" s="122">
        <f ca="1">HLOOKUP(EC302,'Step 1-Employee Info'!$H$191:$BF$202,8,FALSE)</f>
        <v>0</v>
      </c>
      <c r="EE323" s="585" t="str">
        <f>'Step 1-Employee Info'!$B$198</f>
        <v>Department 7 Name</v>
      </c>
      <c r="EF323" s="122">
        <f ca="1">HLOOKUP(EF302,'Step 1-Employee Info'!$H$191:$BF$202,8,FALSE)</f>
        <v>0</v>
      </c>
      <c r="EH323" s="585" t="str">
        <f>'Step 1-Employee Info'!$B$198</f>
        <v>Department 7 Name</v>
      </c>
      <c r="EI323" s="122">
        <f ca="1">HLOOKUP(EI302,'Step 1-Employee Info'!$H$191:$BF$202,8,FALSE)</f>
        <v>0</v>
      </c>
      <c r="EK323" s="585" t="str">
        <f>'Step 1-Employee Info'!$B$198</f>
        <v>Department 7 Name</v>
      </c>
      <c r="EL323" s="122">
        <f ca="1">HLOOKUP(EL302,'Step 1-Employee Info'!$H$191:$BF$202,8,FALSE)</f>
        <v>0</v>
      </c>
      <c r="EN323" s="585" t="str">
        <f>'Step 1-Employee Info'!$B$198</f>
        <v>Department 7 Name</v>
      </c>
      <c r="EO323" s="122">
        <f ca="1">HLOOKUP(EO302,'Step 1-Employee Info'!$H$191:$BF$202,8,FALSE)</f>
        <v>0</v>
      </c>
      <c r="EQ323" s="585" t="str">
        <f>'Step 1-Employee Info'!$B$198</f>
        <v>Department 7 Name</v>
      </c>
      <c r="ER323" s="122">
        <f ca="1">HLOOKUP(ER302,'Step 1-Employee Info'!$H$191:$BF$202,8,FALSE)</f>
        <v>0</v>
      </c>
      <c r="ET323" s="585" t="str">
        <f>'Step 1-Employee Info'!$B$198</f>
        <v>Department 7 Name</v>
      </c>
      <c r="EU323" s="122">
        <f ca="1">HLOOKUP(EU302,'Step 1-Employee Info'!$H$191:$BF$202,8,FALSE)</f>
        <v>0</v>
      </c>
      <c r="EW323" s="585" t="str">
        <f>'Step 1-Employee Info'!$B$198</f>
        <v>Department 7 Name</v>
      </c>
      <c r="EX323" s="122">
        <f ca="1">HLOOKUP(EX302,'Step 1-Employee Info'!$H$191:$BF$202,8,FALSE)</f>
        <v>0</v>
      </c>
      <c r="EZ323" s="585" t="str">
        <f>'Step 1-Employee Info'!$B$198</f>
        <v>Department 7 Name</v>
      </c>
      <c r="FA323" s="122">
        <f ca="1">HLOOKUP(FA302,'Step 1-Employee Info'!$H$191:$BF$202,8,FALSE)</f>
        <v>0</v>
      </c>
      <c r="FC323" s="585" t="str">
        <f>'Step 1-Employee Info'!$B$198</f>
        <v>Department 7 Name</v>
      </c>
      <c r="FD323" s="122">
        <f ca="1">HLOOKUP(FD302,'Step 1-Employee Info'!$H$191:$BF$202,8,FALSE)</f>
        <v>0</v>
      </c>
      <c r="FF323" s="585" t="str">
        <f>'Step 1-Employee Info'!$B$198</f>
        <v>Department 7 Name</v>
      </c>
      <c r="FG323" s="122">
        <f ca="1">HLOOKUP(FG302,'Step 1-Employee Info'!$H$191:$BF$202,8,FALSE)</f>
        <v>0</v>
      </c>
      <c r="FI323" s="585" t="str">
        <f>'Step 1-Employee Info'!$B$198</f>
        <v>Department 7 Name</v>
      </c>
      <c r="FJ323" s="122">
        <f ca="1">HLOOKUP(FJ302,'Step 1-Employee Info'!$H$191:$BF$202,8,FALSE)</f>
        <v>0</v>
      </c>
      <c r="FL323" s="585" t="str">
        <f>'Step 1-Employee Info'!$B$198</f>
        <v>Department 7 Name</v>
      </c>
      <c r="FM323" s="122">
        <f ca="1">HLOOKUP(FM302,'Step 1-Employee Info'!$H$191:$BF$202,8,FALSE)</f>
        <v>0</v>
      </c>
      <c r="FO323" s="585" t="str">
        <f>'Step 1-Employee Info'!$B$198</f>
        <v>Department 7 Name</v>
      </c>
      <c r="FP323" s="122">
        <f ca="1">HLOOKUP(FP302,'Step 1-Employee Info'!$H$191:$BF$202,8,FALSE)</f>
        <v>0</v>
      </c>
      <c r="FR323" s="585" t="str">
        <f>'Step 1-Employee Info'!$B$198</f>
        <v>Department 7 Name</v>
      </c>
      <c r="FS323" s="122">
        <f ca="1">HLOOKUP(FS302,'Step 1-Employee Info'!$H$191:$BF$202,8,FALSE)</f>
        <v>0</v>
      </c>
      <c r="FU323" s="585" t="str">
        <f>'Step 1-Employee Info'!$B$198</f>
        <v>Department 7 Name</v>
      </c>
      <c r="FV323" s="122">
        <f ca="1">HLOOKUP(FV302,'Step 1-Employee Info'!$H$191:$BF$202,8,FALSE)</f>
        <v>0</v>
      </c>
      <c r="FX323" s="585" t="str">
        <f>'Step 1-Employee Info'!$B$198</f>
        <v>Department 7 Name</v>
      </c>
      <c r="FY323" s="122">
        <f ca="1">HLOOKUP(FY302,'Step 1-Employee Info'!$H$191:$BF$202,8,FALSE)</f>
        <v>0</v>
      </c>
      <c r="GA323" s="585" t="str">
        <f>'Step 1-Employee Info'!$B$198</f>
        <v>Department 7 Name</v>
      </c>
      <c r="GB323" s="122">
        <f ca="1">HLOOKUP(GB302,'Step 1-Employee Info'!$H$191:$BF$202,8,FALSE)</f>
        <v>0</v>
      </c>
      <c r="GD323" s="585" t="str">
        <f>'Step 1-Employee Info'!$B$198</f>
        <v>Department 7 Name</v>
      </c>
      <c r="GE323" s="122">
        <f ca="1">HLOOKUP(GE302,'Step 1-Employee Info'!$H$191:$BF$202,8,FALSE)</f>
        <v>0</v>
      </c>
      <c r="GG323" s="585" t="str">
        <f>'Step 1-Employee Info'!$B$198</f>
        <v>Department 7 Name</v>
      </c>
      <c r="GH323" s="122">
        <f ca="1">HLOOKUP(GH302,'Step 1-Employee Info'!$H$191:$BF$202,8,FALSE)</f>
        <v>0</v>
      </c>
      <c r="GJ323" s="585" t="str">
        <f>'Step 1-Employee Info'!$B$198</f>
        <v>Department 7 Name</v>
      </c>
      <c r="GK323" s="122">
        <f ca="1">HLOOKUP(GK302,'Step 1-Employee Info'!$H$191:$BF$202,8,FALSE)</f>
        <v>0</v>
      </c>
    </row>
    <row r="324" spans="42:193" hidden="1" x14ac:dyDescent="0.25">
      <c r="AP324" s="404" t="str">
        <f t="shared" si="26"/>
        <v>Department 9 Name</v>
      </c>
      <c r="AR324" s="405">
        <f t="shared" ca="1" si="27"/>
        <v>0</v>
      </c>
      <c r="AS324" s="585" t="str">
        <f>'Step 1-Employee Info'!$B$199</f>
        <v>Department 8 Name</v>
      </c>
      <c r="AT324" s="122">
        <f ca="1">HLOOKUP($AT$302,'Step 1-Employee Info'!$H$191:$BF$202,9,FALSE)</f>
        <v>0</v>
      </c>
      <c r="AV324" s="585" t="str">
        <f>'Step 1-Employee Info'!$B$199</f>
        <v>Department 8 Name</v>
      </c>
      <c r="AW324" s="122">
        <f ca="1">HLOOKUP(AW302,'Step 1-Employee Info'!$H$191:$BF$202,9,FALSE)</f>
        <v>0</v>
      </c>
      <c r="AY324" s="585" t="str">
        <f>'Step 1-Employee Info'!$B$199</f>
        <v>Department 8 Name</v>
      </c>
      <c r="AZ324" s="122">
        <f ca="1">HLOOKUP(AZ302,'Step 1-Employee Info'!$H$191:$BF$202,9,FALSE)</f>
        <v>0</v>
      </c>
      <c r="BB324" s="585" t="str">
        <f>'Step 1-Employee Info'!$B$199</f>
        <v>Department 8 Name</v>
      </c>
      <c r="BC324" s="122">
        <f ca="1">HLOOKUP(BC302,'Step 1-Employee Info'!$H$191:$BF$202,9,FALSE)</f>
        <v>0</v>
      </c>
      <c r="BE324" s="585" t="str">
        <f>'Step 1-Employee Info'!$B$199</f>
        <v>Department 8 Name</v>
      </c>
      <c r="BF324" s="122">
        <f ca="1">HLOOKUP(BF302,'Step 1-Employee Info'!$H$191:$BF$202,9,FALSE)</f>
        <v>0</v>
      </c>
      <c r="BH324" s="585" t="str">
        <f>'Step 1-Employee Info'!$B$199</f>
        <v>Department 8 Name</v>
      </c>
      <c r="BI324" s="122">
        <f ca="1">HLOOKUP(BI302,'Step 1-Employee Info'!$H$191:$BF$202,9,FALSE)</f>
        <v>0</v>
      </c>
      <c r="BK324" s="585" t="str">
        <f>'Step 1-Employee Info'!$B$199</f>
        <v>Department 8 Name</v>
      </c>
      <c r="BL324" s="122">
        <f ca="1">HLOOKUP(BL302,'Step 1-Employee Info'!$H$191:$BF$202,9,FALSE)</f>
        <v>0</v>
      </c>
      <c r="BN324" s="585" t="str">
        <f>'Step 1-Employee Info'!$B$199</f>
        <v>Department 8 Name</v>
      </c>
      <c r="BO324" s="122">
        <f ca="1">HLOOKUP(BO302,'Step 1-Employee Info'!$H$191:$BF$202,9,FALSE)</f>
        <v>0</v>
      </c>
      <c r="BQ324" s="585" t="str">
        <f>'Step 1-Employee Info'!$B$199</f>
        <v>Department 8 Name</v>
      </c>
      <c r="BR324" s="122">
        <f ca="1">HLOOKUP(BR302,'Step 1-Employee Info'!$H$191:$BF$202,9,FALSE)</f>
        <v>0</v>
      </c>
      <c r="BT324" s="585" t="str">
        <f>'Step 1-Employee Info'!$B$199</f>
        <v>Department 8 Name</v>
      </c>
      <c r="BU324" s="122">
        <f ca="1">HLOOKUP(BU302,'Step 1-Employee Info'!$H$191:$BF$202,9,FALSE)</f>
        <v>0</v>
      </c>
      <c r="BW324" s="585" t="str">
        <f>'Step 1-Employee Info'!$B$199</f>
        <v>Department 8 Name</v>
      </c>
      <c r="BX324" s="122">
        <f ca="1">HLOOKUP(BX302,'Step 1-Employee Info'!$H$191:$BF$202,9,FALSE)</f>
        <v>0</v>
      </c>
      <c r="BZ324" s="585" t="str">
        <f>'Step 1-Employee Info'!$B$199</f>
        <v>Department 8 Name</v>
      </c>
      <c r="CA324" s="122">
        <f ca="1">HLOOKUP(CA302,'Step 1-Employee Info'!$H$191:$BF$202,9,FALSE)</f>
        <v>0</v>
      </c>
      <c r="CC324" s="585" t="str">
        <f>'Step 1-Employee Info'!$B$199</f>
        <v>Department 8 Name</v>
      </c>
      <c r="CD324" s="122">
        <f ca="1">HLOOKUP(CD302,'Step 1-Employee Info'!$H$191:$BF$202,9,FALSE)</f>
        <v>0</v>
      </c>
      <c r="CF324" s="585" t="str">
        <f>'Step 1-Employee Info'!$B$199</f>
        <v>Department 8 Name</v>
      </c>
      <c r="CG324" s="122">
        <f ca="1">HLOOKUP(CG302,'Step 1-Employee Info'!$H$191:$BF$202,9,FALSE)</f>
        <v>0</v>
      </c>
      <c r="CI324" s="585" t="str">
        <f>'Step 1-Employee Info'!$B$199</f>
        <v>Department 8 Name</v>
      </c>
      <c r="CJ324" s="122">
        <f ca="1">HLOOKUP(CJ302,'Step 1-Employee Info'!$H$191:$BF$202,9,FALSE)</f>
        <v>0</v>
      </c>
      <c r="CL324" s="585" t="str">
        <f>'Step 1-Employee Info'!$B$199</f>
        <v>Department 8 Name</v>
      </c>
      <c r="CM324" s="122">
        <f ca="1">HLOOKUP(CM302,'Step 1-Employee Info'!$H$191:$BF$202,9,FALSE)</f>
        <v>0</v>
      </c>
      <c r="CO324" s="585" t="str">
        <f>'Step 1-Employee Info'!$B$199</f>
        <v>Department 8 Name</v>
      </c>
      <c r="CP324" s="122">
        <f ca="1">HLOOKUP(CP302,'Step 1-Employee Info'!$H$191:$BF$202,9,FALSE)</f>
        <v>0</v>
      </c>
      <c r="CR324" s="585" t="str">
        <f>'Step 1-Employee Info'!$B$199</f>
        <v>Department 8 Name</v>
      </c>
      <c r="CS324" s="122">
        <f ca="1">HLOOKUP(CS302,'Step 1-Employee Info'!$H$191:$BF$202,9,FALSE)</f>
        <v>0</v>
      </c>
      <c r="CU324" s="585" t="str">
        <f>'Step 1-Employee Info'!$B$199</f>
        <v>Department 8 Name</v>
      </c>
      <c r="CV324" s="122">
        <f ca="1">HLOOKUP(CV302,'Step 1-Employee Info'!$H$191:$BF$202,9,FALSE)</f>
        <v>0</v>
      </c>
      <c r="CX324" s="585" t="str">
        <f>'Step 1-Employee Info'!$B$199</f>
        <v>Department 8 Name</v>
      </c>
      <c r="CY324" s="122">
        <f ca="1">HLOOKUP(CY302,'Step 1-Employee Info'!$H$191:$BF$202,9,FALSE)</f>
        <v>0</v>
      </c>
      <c r="DA324" s="585" t="str">
        <f>'Step 1-Employee Info'!$B$199</f>
        <v>Department 8 Name</v>
      </c>
      <c r="DB324" s="122">
        <f ca="1">HLOOKUP(DB302,'Step 1-Employee Info'!$H$191:$BF$202,9,FALSE)</f>
        <v>0</v>
      </c>
      <c r="DD324" s="585" t="str">
        <f>'Step 1-Employee Info'!$B$199</f>
        <v>Department 8 Name</v>
      </c>
      <c r="DE324" s="122">
        <f ca="1">HLOOKUP(DE302,'Step 1-Employee Info'!$H$191:$BF$202,9,FALSE)</f>
        <v>0</v>
      </c>
      <c r="DG324" s="585" t="str">
        <f>'Step 1-Employee Info'!$B$199</f>
        <v>Department 8 Name</v>
      </c>
      <c r="DH324" s="122">
        <f ca="1">HLOOKUP(DH302,'Step 1-Employee Info'!$H$191:$BF$202,9,FALSE)</f>
        <v>0</v>
      </c>
      <c r="DJ324" s="585" t="str">
        <f>'Step 1-Employee Info'!$B$199</f>
        <v>Department 8 Name</v>
      </c>
      <c r="DK324" s="122">
        <f ca="1">HLOOKUP(DK302,'Step 1-Employee Info'!$H$191:$BF$202,9,FALSE)</f>
        <v>0</v>
      </c>
      <c r="DM324" s="585" t="str">
        <f>'Step 1-Employee Info'!$B$199</f>
        <v>Department 8 Name</v>
      </c>
      <c r="DN324" s="122">
        <f ca="1">HLOOKUP(DN302,'Step 1-Employee Info'!$H$191:$BF$202,9,FALSE)</f>
        <v>0</v>
      </c>
      <c r="DP324" s="585" t="str">
        <f>'Step 1-Employee Info'!$B$199</f>
        <v>Department 8 Name</v>
      </c>
      <c r="DQ324" s="122">
        <f ca="1">HLOOKUP(DQ302,'Step 1-Employee Info'!$H$191:$BF$202,9,FALSE)</f>
        <v>0</v>
      </c>
      <c r="DS324" s="585" t="str">
        <f>'Step 1-Employee Info'!$B$199</f>
        <v>Department 8 Name</v>
      </c>
      <c r="DT324" s="122">
        <f ca="1">HLOOKUP(DT302,'Step 1-Employee Info'!$H$191:$BF$202,9,FALSE)</f>
        <v>0</v>
      </c>
      <c r="DV324" s="585" t="str">
        <f>'Step 1-Employee Info'!$B$199</f>
        <v>Department 8 Name</v>
      </c>
      <c r="DW324" s="122">
        <f ca="1">HLOOKUP(DW302,'Step 1-Employee Info'!$H$191:$BF$202,9,FALSE)</f>
        <v>0</v>
      </c>
      <c r="DY324" s="585" t="str">
        <f>'Step 1-Employee Info'!$B$199</f>
        <v>Department 8 Name</v>
      </c>
      <c r="DZ324" s="122">
        <f ca="1">HLOOKUP(DZ302,'Step 1-Employee Info'!$H$191:$BF$202,9,FALSE)</f>
        <v>0</v>
      </c>
      <c r="EB324" s="585" t="str">
        <f>'Step 1-Employee Info'!$B$199</f>
        <v>Department 8 Name</v>
      </c>
      <c r="EC324" s="122">
        <f ca="1">HLOOKUP(EC302,'Step 1-Employee Info'!$H$191:$BF$202,9,FALSE)</f>
        <v>0</v>
      </c>
      <c r="EE324" s="585" t="str">
        <f>'Step 1-Employee Info'!$B$199</f>
        <v>Department 8 Name</v>
      </c>
      <c r="EF324" s="122">
        <f ca="1">HLOOKUP(EF302,'Step 1-Employee Info'!$H$191:$BF$202,9,FALSE)</f>
        <v>0</v>
      </c>
      <c r="EH324" s="585" t="str">
        <f>'Step 1-Employee Info'!$B$199</f>
        <v>Department 8 Name</v>
      </c>
      <c r="EI324" s="122">
        <f ca="1">HLOOKUP(EI302,'Step 1-Employee Info'!$H$191:$BF$202,9,FALSE)</f>
        <v>0</v>
      </c>
      <c r="EK324" s="585" t="str">
        <f>'Step 1-Employee Info'!$B$199</f>
        <v>Department 8 Name</v>
      </c>
      <c r="EL324" s="122">
        <f ca="1">HLOOKUP(EL302,'Step 1-Employee Info'!$H$191:$BF$202,9,FALSE)</f>
        <v>0</v>
      </c>
      <c r="EN324" s="585" t="str">
        <f>'Step 1-Employee Info'!$B$199</f>
        <v>Department 8 Name</v>
      </c>
      <c r="EO324" s="122">
        <f ca="1">HLOOKUP(EO302,'Step 1-Employee Info'!$H$191:$BF$202,9,FALSE)</f>
        <v>0</v>
      </c>
      <c r="EQ324" s="585" t="str">
        <f>'Step 1-Employee Info'!$B$199</f>
        <v>Department 8 Name</v>
      </c>
      <c r="ER324" s="122">
        <f ca="1">HLOOKUP(ER302,'Step 1-Employee Info'!$H$191:$BF$202,9,FALSE)</f>
        <v>0</v>
      </c>
      <c r="ET324" s="585" t="str">
        <f>'Step 1-Employee Info'!$B$199</f>
        <v>Department 8 Name</v>
      </c>
      <c r="EU324" s="122">
        <f ca="1">HLOOKUP(EU302,'Step 1-Employee Info'!$H$191:$BF$202,9,FALSE)</f>
        <v>0</v>
      </c>
      <c r="EW324" s="585" t="str">
        <f>'Step 1-Employee Info'!$B$199</f>
        <v>Department 8 Name</v>
      </c>
      <c r="EX324" s="122">
        <f ca="1">HLOOKUP(EX302,'Step 1-Employee Info'!$H$191:$BF$202,9,FALSE)</f>
        <v>0</v>
      </c>
      <c r="EZ324" s="585" t="str">
        <f>'Step 1-Employee Info'!$B$199</f>
        <v>Department 8 Name</v>
      </c>
      <c r="FA324" s="122">
        <f ca="1">HLOOKUP(FA302,'Step 1-Employee Info'!$H$191:$BF$202,9,FALSE)</f>
        <v>0</v>
      </c>
      <c r="FC324" s="585" t="str">
        <f>'Step 1-Employee Info'!$B$199</f>
        <v>Department 8 Name</v>
      </c>
      <c r="FD324" s="122">
        <f ca="1">HLOOKUP(FD302,'Step 1-Employee Info'!$H$191:$BF$202,9,FALSE)</f>
        <v>0</v>
      </c>
      <c r="FF324" s="585" t="str">
        <f>'Step 1-Employee Info'!$B$199</f>
        <v>Department 8 Name</v>
      </c>
      <c r="FG324" s="122">
        <f ca="1">HLOOKUP(FG302,'Step 1-Employee Info'!$H$191:$BF$202,9,FALSE)</f>
        <v>0</v>
      </c>
      <c r="FI324" s="585" t="str">
        <f>'Step 1-Employee Info'!$B$199</f>
        <v>Department 8 Name</v>
      </c>
      <c r="FJ324" s="122">
        <f ca="1">HLOOKUP(FJ302,'Step 1-Employee Info'!$H$191:$BF$202,9,FALSE)</f>
        <v>0</v>
      </c>
      <c r="FL324" s="585" t="str">
        <f>'Step 1-Employee Info'!$B$199</f>
        <v>Department 8 Name</v>
      </c>
      <c r="FM324" s="122">
        <f ca="1">HLOOKUP(FM302,'Step 1-Employee Info'!$H$191:$BF$202,9,FALSE)</f>
        <v>0</v>
      </c>
      <c r="FO324" s="585" t="str">
        <f>'Step 1-Employee Info'!$B$199</f>
        <v>Department 8 Name</v>
      </c>
      <c r="FP324" s="122">
        <f ca="1">HLOOKUP(FP302,'Step 1-Employee Info'!$H$191:$BF$202,9,FALSE)</f>
        <v>0</v>
      </c>
      <c r="FR324" s="585" t="str">
        <f>'Step 1-Employee Info'!$B$199</f>
        <v>Department 8 Name</v>
      </c>
      <c r="FS324" s="122">
        <f ca="1">HLOOKUP(FS302,'Step 1-Employee Info'!$H$191:$BF$202,9,FALSE)</f>
        <v>0</v>
      </c>
      <c r="FU324" s="585" t="str">
        <f>'Step 1-Employee Info'!$B$199</f>
        <v>Department 8 Name</v>
      </c>
      <c r="FV324" s="122">
        <f ca="1">HLOOKUP(FV302,'Step 1-Employee Info'!$H$191:$BF$202,9,FALSE)</f>
        <v>0</v>
      </c>
      <c r="FX324" s="585" t="str">
        <f>'Step 1-Employee Info'!$B$199</f>
        <v>Department 8 Name</v>
      </c>
      <c r="FY324" s="122">
        <f ca="1">HLOOKUP(FY302,'Step 1-Employee Info'!$H$191:$BF$202,9,FALSE)</f>
        <v>0</v>
      </c>
      <c r="GA324" s="585" t="str">
        <f>'Step 1-Employee Info'!$B$199</f>
        <v>Department 8 Name</v>
      </c>
      <c r="GB324" s="122">
        <f ca="1">HLOOKUP(GB302,'Step 1-Employee Info'!$H$191:$BF$202,9,FALSE)</f>
        <v>0</v>
      </c>
      <c r="GD324" s="585" t="str">
        <f>'Step 1-Employee Info'!$B$199</f>
        <v>Department 8 Name</v>
      </c>
      <c r="GE324" s="122">
        <f ca="1">HLOOKUP(GE302,'Step 1-Employee Info'!$H$191:$BF$202,9,FALSE)</f>
        <v>0</v>
      </c>
      <c r="GG324" s="585" t="str">
        <f>'Step 1-Employee Info'!$B$199</f>
        <v>Department 8 Name</v>
      </c>
      <c r="GH324" s="122">
        <f ca="1">HLOOKUP(GH302,'Step 1-Employee Info'!$H$191:$BF$202,9,FALSE)</f>
        <v>0</v>
      </c>
      <c r="GJ324" s="585" t="str">
        <f>'Step 1-Employee Info'!$B$199</f>
        <v>Department 8 Name</v>
      </c>
      <c r="GK324" s="122">
        <f ca="1">HLOOKUP(GK302,'Step 1-Employee Info'!$H$191:$BF$202,9,FALSE)</f>
        <v>0</v>
      </c>
    </row>
    <row r="325" spans="42:193" hidden="1" x14ac:dyDescent="0.25">
      <c r="AP325" s="404" t="str">
        <f t="shared" si="26"/>
        <v>Department 10 Name</v>
      </c>
      <c r="AR325" s="405">
        <f t="shared" ca="1" si="27"/>
        <v>0</v>
      </c>
      <c r="AS325" s="585" t="str">
        <f>'Step 1-Employee Info'!$B$200</f>
        <v>Department 9 Name</v>
      </c>
      <c r="AT325" s="122">
        <f ca="1">HLOOKUP($AT$302,'Step 1-Employee Info'!$H$191:$BF$202,10,FALSE)</f>
        <v>0</v>
      </c>
      <c r="AV325" s="585" t="str">
        <f>'Step 1-Employee Info'!$B$200</f>
        <v>Department 9 Name</v>
      </c>
      <c r="AW325" s="122">
        <f ca="1">HLOOKUP(AW302,'Step 1-Employee Info'!$H$191:$BF$202,10,FALSE)</f>
        <v>0</v>
      </c>
      <c r="AY325" s="585" t="str">
        <f>'Step 1-Employee Info'!$B$200</f>
        <v>Department 9 Name</v>
      </c>
      <c r="AZ325" s="122">
        <f ca="1">HLOOKUP(AZ302,'Step 1-Employee Info'!$H$191:$BF$202,10,FALSE)</f>
        <v>0</v>
      </c>
      <c r="BB325" s="585" t="str">
        <f>'Step 1-Employee Info'!$B$200</f>
        <v>Department 9 Name</v>
      </c>
      <c r="BC325" s="122">
        <f ca="1">HLOOKUP(BC302,'Step 1-Employee Info'!$H$191:$BF$202,10,FALSE)</f>
        <v>0</v>
      </c>
      <c r="BE325" s="585" t="str">
        <f>'Step 1-Employee Info'!$B$200</f>
        <v>Department 9 Name</v>
      </c>
      <c r="BF325" s="122">
        <f ca="1">HLOOKUP(BF302,'Step 1-Employee Info'!$H$191:$BF$202,10,FALSE)</f>
        <v>0</v>
      </c>
      <c r="BH325" s="585" t="str">
        <f>'Step 1-Employee Info'!$B$200</f>
        <v>Department 9 Name</v>
      </c>
      <c r="BI325" s="122">
        <f ca="1">HLOOKUP(BI302,'Step 1-Employee Info'!$H$191:$BF$202,10,FALSE)</f>
        <v>0</v>
      </c>
      <c r="BK325" s="585" t="str">
        <f>'Step 1-Employee Info'!$B$200</f>
        <v>Department 9 Name</v>
      </c>
      <c r="BL325" s="122">
        <f ca="1">HLOOKUP(BL302,'Step 1-Employee Info'!$H$191:$BF$202,10,FALSE)</f>
        <v>0</v>
      </c>
      <c r="BN325" s="585" t="str">
        <f>'Step 1-Employee Info'!$B$200</f>
        <v>Department 9 Name</v>
      </c>
      <c r="BO325" s="122">
        <f ca="1">HLOOKUP(BO302,'Step 1-Employee Info'!$H$191:$BF$202,10,FALSE)</f>
        <v>0</v>
      </c>
      <c r="BQ325" s="585" t="str">
        <f>'Step 1-Employee Info'!$B$200</f>
        <v>Department 9 Name</v>
      </c>
      <c r="BR325" s="122">
        <f ca="1">HLOOKUP(BR302,'Step 1-Employee Info'!$H$191:$BF$202,10,FALSE)</f>
        <v>0</v>
      </c>
      <c r="BT325" s="585" t="str">
        <f>'Step 1-Employee Info'!$B$200</f>
        <v>Department 9 Name</v>
      </c>
      <c r="BU325" s="122">
        <f ca="1">HLOOKUP(BU302,'Step 1-Employee Info'!$H$191:$BF$202,10,FALSE)</f>
        <v>0</v>
      </c>
      <c r="BW325" s="585" t="str">
        <f>'Step 1-Employee Info'!$B$200</f>
        <v>Department 9 Name</v>
      </c>
      <c r="BX325" s="122">
        <f ca="1">HLOOKUP(BX302,'Step 1-Employee Info'!$H$191:$BF$202,10,FALSE)</f>
        <v>0</v>
      </c>
      <c r="BZ325" s="585" t="str">
        <f>'Step 1-Employee Info'!$B$200</f>
        <v>Department 9 Name</v>
      </c>
      <c r="CA325" s="122">
        <f ca="1">HLOOKUP(CA302,'Step 1-Employee Info'!$H$191:$BF$202,10,FALSE)</f>
        <v>0</v>
      </c>
      <c r="CC325" s="585" t="str">
        <f>'Step 1-Employee Info'!$B$200</f>
        <v>Department 9 Name</v>
      </c>
      <c r="CD325" s="122">
        <f ca="1">HLOOKUP(CD302,'Step 1-Employee Info'!$H$191:$BF$202,10,FALSE)</f>
        <v>0</v>
      </c>
      <c r="CF325" s="585" t="str">
        <f>'Step 1-Employee Info'!$B$200</f>
        <v>Department 9 Name</v>
      </c>
      <c r="CG325" s="122">
        <f ca="1">HLOOKUP(CG302,'Step 1-Employee Info'!$H$191:$BF$202,10,FALSE)</f>
        <v>0</v>
      </c>
      <c r="CI325" s="585" t="str">
        <f>'Step 1-Employee Info'!$B$200</f>
        <v>Department 9 Name</v>
      </c>
      <c r="CJ325" s="122">
        <f ca="1">HLOOKUP(CJ302,'Step 1-Employee Info'!$H$191:$BF$202,10,FALSE)</f>
        <v>0</v>
      </c>
      <c r="CL325" s="585" t="str">
        <f>'Step 1-Employee Info'!$B$200</f>
        <v>Department 9 Name</v>
      </c>
      <c r="CM325" s="122">
        <f ca="1">HLOOKUP(CM302,'Step 1-Employee Info'!$H$191:$BF$202,10,FALSE)</f>
        <v>0</v>
      </c>
      <c r="CO325" s="585" t="str">
        <f>'Step 1-Employee Info'!$B$200</f>
        <v>Department 9 Name</v>
      </c>
      <c r="CP325" s="122">
        <f ca="1">HLOOKUP(CP302,'Step 1-Employee Info'!$H$191:$BF$202,10,FALSE)</f>
        <v>0</v>
      </c>
      <c r="CR325" s="585" t="str">
        <f>'Step 1-Employee Info'!$B$200</f>
        <v>Department 9 Name</v>
      </c>
      <c r="CS325" s="122">
        <f ca="1">HLOOKUP(CS302,'Step 1-Employee Info'!$H$191:$BF$202,10,FALSE)</f>
        <v>0</v>
      </c>
      <c r="CU325" s="585" t="str">
        <f>'Step 1-Employee Info'!$B$200</f>
        <v>Department 9 Name</v>
      </c>
      <c r="CV325" s="122">
        <f ca="1">HLOOKUP(CV302,'Step 1-Employee Info'!$H$191:$BF$202,10,FALSE)</f>
        <v>0</v>
      </c>
      <c r="CX325" s="585" t="str">
        <f>'Step 1-Employee Info'!$B$200</f>
        <v>Department 9 Name</v>
      </c>
      <c r="CY325" s="122">
        <f ca="1">HLOOKUP(CY302,'Step 1-Employee Info'!$H$191:$BF$202,10,FALSE)</f>
        <v>0</v>
      </c>
      <c r="DA325" s="585" t="str">
        <f>'Step 1-Employee Info'!$B$200</f>
        <v>Department 9 Name</v>
      </c>
      <c r="DB325" s="122">
        <f ca="1">HLOOKUP(DB302,'Step 1-Employee Info'!$H$191:$BF$202,10,FALSE)</f>
        <v>0</v>
      </c>
      <c r="DD325" s="585" t="str">
        <f>'Step 1-Employee Info'!$B$200</f>
        <v>Department 9 Name</v>
      </c>
      <c r="DE325" s="122">
        <f ca="1">HLOOKUP(DE302,'Step 1-Employee Info'!$H$191:$BF$202,10,FALSE)</f>
        <v>0</v>
      </c>
      <c r="DG325" s="585" t="str">
        <f>'Step 1-Employee Info'!$B$200</f>
        <v>Department 9 Name</v>
      </c>
      <c r="DH325" s="122">
        <f ca="1">HLOOKUP(DH302,'Step 1-Employee Info'!$H$191:$BF$202,10,FALSE)</f>
        <v>0</v>
      </c>
      <c r="DJ325" s="585" t="str">
        <f>'Step 1-Employee Info'!$B$200</f>
        <v>Department 9 Name</v>
      </c>
      <c r="DK325" s="122">
        <f ca="1">HLOOKUP(DK302,'Step 1-Employee Info'!$H$191:$BF$202,10,FALSE)</f>
        <v>0</v>
      </c>
      <c r="DM325" s="585" t="str">
        <f>'Step 1-Employee Info'!$B$200</f>
        <v>Department 9 Name</v>
      </c>
      <c r="DN325" s="122">
        <f ca="1">HLOOKUP(DN302,'Step 1-Employee Info'!$H$191:$BF$202,10,FALSE)</f>
        <v>0</v>
      </c>
      <c r="DP325" s="585" t="str">
        <f>'Step 1-Employee Info'!$B$200</f>
        <v>Department 9 Name</v>
      </c>
      <c r="DQ325" s="122">
        <f ca="1">HLOOKUP(DQ302,'Step 1-Employee Info'!$H$191:$BF$202,10,FALSE)</f>
        <v>0</v>
      </c>
      <c r="DS325" s="585" t="str">
        <f>'Step 1-Employee Info'!$B$200</f>
        <v>Department 9 Name</v>
      </c>
      <c r="DT325" s="122">
        <f ca="1">HLOOKUP(DT302,'Step 1-Employee Info'!$H$191:$BF$202,10,FALSE)</f>
        <v>0</v>
      </c>
      <c r="DV325" s="585" t="str">
        <f>'Step 1-Employee Info'!$B$200</f>
        <v>Department 9 Name</v>
      </c>
      <c r="DW325" s="122">
        <f ca="1">HLOOKUP(DW302,'Step 1-Employee Info'!$H$191:$BF$202,10,FALSE)</f>
        <v>0</v>
      </c>
      <c r="DY325" s="585" t="str">
        <f>'Step 1-Employee Info'!$B$200</f>
        <v>Department 9 Name</v>
      </c>
      <c r="DZ325" s="122">
        <f ca="1">HLOOKUP(DZ302,'Step 1-Employee Info'!$H$191:$BF$202,10,FALSE)</f>
        <v>0</v>
      </c>
      <c r="EB325" s="585" t="str">
        <f>'Step 1-Employee Info'!$B$200</f>
        <v>Department 9 Name</v>
      </c>
      <c r="EC325" s="122">
        <f ca="1">HLOOKUP(EC302,'Step 1-Employee Info'!$H$191:$BF$202,10,FALSE)</f>
        <v>0</v>
      </c>
      <c r="EE325" s="585" t="str">
        <f>'Step 1-Employee Info'!$B$200</f>
        <v>Department 9 Name</v>
      </c>
      <c r="EF325" s="122">
        <f ca="1">HLOOKUP(EF302,'Step 1-Employee Info'!$H$191:$BF$202,10,FALSE)</f>
        <v>0</v>
      </c>
      <c r="EH325" s="585" t="str">
        <f>'Step 1-Employee Info'!$B$200</f>
        <v>Department 9 Name</v>
      </c>
      <c r="EI325" s="122">
        <f ca="1">HLOOKUP(EI302,'Step 1-Employee Info'!$H$191:$BF$202,10,FALSE)</f>
        <v>0</v>
      </c>
      <c r="EK325" s="585" t="str">
        <f>'Step 1-Employee Info'!$B$200</f>
        <v>Department 9 Name</v>
      </c>
      <c r="EL325" s="122">
        <f ca="1">HLOOKUP(EL302,'Step 1-Employee Info'!$H$191:$BF$202,10,FALSE)</f>
        <v>0</v>
      </c>
      <c r="EN325" s="585" t="str">
        <f>'Step 1-Employee Info'!$B$200</f>
        <v>Department 9 Name</v>
      </c>
      <c r="EO325" s="122">
        <f ca="1">HLOOKUP(EO302,'Step 1-Employee Info'!$H$191:$BF$202,10,FALSE)</f>
        <v>0</v>
      </c>
      <c r="EQ325" s="585" t="str">
        <f>'Step 1-Employee Info'!$B$200</f>
        <v>Department 9 Name</v>
      </c>
      <c r="ER325" s="122">
        <f ca="1">HLOOKUP(ER302,'Step 1-Employee Info'!$H$191:$BF$202,10,FALSE)</f>
        <v>0</v>
      </c>
      <c r="ET325" s="585" t="str">
        <f>'Step 1-Employee Info'!$B$200</f>
        <v>Department 9 Name</v>
      </c>
      <c r="EU325" s="122">
        <f ca="1">HLOOKUP(EU302,'Step 1-Employee Info'!$H$191:$BF$202,10,FALSE)</f>
        <v>0</v>
      </c>
      <c r="EW325" s="585" t="str">
        <f>'Step 1-Employee Info'!$B$200</f>
        <v>Department 9 Name</v>
      </c>
      <c r="EX325" s="122">
        <f ca="1">HLOOKUP(EX302,'Step 1-Employee Info'!$H$191:$BF$202,10,FALSE)</f>
        <v>0</v>
      </c>
      <c r="EZ325" s="585" t="str">
        <f>'Step 1-Employee Info'!$B$200</f>
        <v>Department 9 Name</v>
      </c>
      <c r="FA325" s="122">
        <f ca="1">HLOOKUP(FA302,'Step 1-Employee Info'!$H$191:$BF$202,10,FALSE)</f>
        <v>0</v>
      </c>
      <c r="FC325" s="585" t="str">
        <f>'Step 1-Employee Info'!$B$200</f>
        <v>Department 9 Name</v>
      </c>
      <c r="FD325" s="122">
        <f ca="1">HLOOKUP(FD302,'Step 1-Employee Info'!$H$191:$BF$202,10,FALSE)</f>
        <v>0</v>
      </c>
      <c r="FF325" s="585" t="str">
        <f>'Step 1-Employee Info'!$B$200</f>
        <v>Department 9 Name</v>
      </c>
      <c r="FG325" s="122">
        <f ca="1">HLOOKUP(FG302,'Step 1-Employee Info'!$H$191:$BF$202,10,FALSE)</f>
        <v>0</v>
      </c>
      <c r="FI325" s="585" t="str">
        <f>'Step 1-Employee Info'!$B$200</f>
        <v>Department 9 Name</v>
      </c>
      <c r="FJ325" s="122">
        <f ca="1">HLOOKUP(FJ302,'Step 1-Employee Info'!$H$191:$BF$202,10,FALSE)</f>
        <v>0</v>
      </c>
      <c r="FL325" s="585" t="str">
        <f>'Step 1-Employee Info'!$B$200</f>
        <v>Department 9 Name</v>
      </c>
      <c r="FM325" s="122">
        <f ca="1">HLOOKUP(FM302,'Step 1-Employee Info'!$H$191:$BF$202,10,FALSE)</f>
        <v>0</v>
      </c>
      <c r="FO325" s="585" t="str">
        <f>'Step 1-Employee Info'!$B$200</f>
        <v>Department 9 Name</v>
      </c>
      <c r="FP325" s="122">
        <f ca="1">HLOOKUP(FP302,'Step 1-Employee Info'!$H$191:$BF$202,10,FALSE)</f>
        <v>0</v>
      </c>
      <c r="FR325" s="585" t="str">
        <f>'Step 1-Employee Info'!$B$200</f>
        <v>Department 9 Name</v>
      </c>
      <c r="FS325" s="122">
        <f ca="1">HLOOKUP(FS302,'Step 1-Employee Info'!$H$191:$BF$202,10,FALSE)</f>
        <v>0</v>
      </c>
      <c r="FU325" s="585" t="str">
        <f>'Step 1-Employee Info'!$B$200</f>
        <v>Department 9 Name</v>
      </c>
      <c r="FV325" s="122">
        <f ca="1">HLOOKUP(FV302,'Step 1-Employee Info'!$H$191:$BF$202,10,FALSE)</f>
        <v>0</v>
      </c>
      <c r="FX325" s="585" t="str">
        <f>'Step 1-Employee Info'!$B$200</f>
        <v>Department 9 Name</v>
      </c>
      <c r="FY325" s="122">
        <f ca="1">HLOOKUP(FY302,'Step 1-Employee Info'!$H$191:$BF$202,10,FALSE)</f>
        <v>0</v>
      </c>
      <c r="GA325" s="585" t="str">
        <f>'Step 1-Employee Info'!$B$200</f>
        <v>Department 9 Name</v>
      </c>
      <c r="GB325" s="122">
        <f ca="1">HLOOKUP(GB302,'Step 1-Employee Info'!$H$191:$BF$202,10,FALSE)</f>
        <v>0</v>
      </c>
      <c r="GD325" s="585" t="str">
        <f>'Step 1-Employee Info'!$B$200</f>
        <v>Department 9 Name</v>
      </c>
      <c r="GE325" s="122">
        <f ca="1">HLOOKUP(GE302,'Step 1-Employee Info'!$H$191:$BF$202,10,FALSE)</f>
        <v>0</v>
      </c>
      <c r="GG325" s="585" t="str">
        <f>'Step 1-Employee Info'!$B$200</f>
        <v>Department 9 Name</v>
      </c>
      <c r="GH325" s="122">
        <f ca="1">HLOOKUP(GH302,'Step 1-Employee Info'!$H$191:$BF$202,10,FALSE)</f>
        <v>0</v>
      </c>
      <c r="GJ325" s="585" t="str">
        <f>'Step 1-Employee Info'!$B$200</f>
        <v>Department 9 Name</v>
      </c>
      <c r="GK325" s="122">
        <f ca="1">HLOOKUP(GK302,'Step 1-Employee Info'!$H$191:$BF$202,10,FALSE)</f>
        <v>0</v>
      </c>
    </row>
    <row r="326" spans="42:193" hidden="1" x14ac:dyDescent="0.25">
      <c r="AP326" s="404" t="s">
        <v>391</v>
      </c>
      <c r="AR326" s="405">
        <f>HLOOKUP(AP315,_DeptCompare,8,FALSE)</f>
        <v>0</v>
      </c>
      <c r="AS326" s="585" t="str">
        <f>'Step 1-Employee Info'!$B$201</f>
        <v>Department 10 Name</v>
      </c>
      <c r="AT326" s="122">
        <f ca="1">HLOOKUP($AT$302,'Step 1-Employee Info'!$H$191:$BF$202,11,FALSE)</f>
        <v>0</v>
      </c>
      <c r="AV326" s="585" t="str">
        <f>'Step 1-Employee Info'!$B$201</f>
        <v>Department 10 Name</v>
      </c>
      <c r="AW326" s="122">
        <f ca="1">HLOOKUP(AW302,'Step 1-Employee Info'!$H$191:$BF$202,11,FALSE)</f>
        <v>0</v>
      </c>
      <c r="AY326" s="585" t="str">
        <f>'Step 1-Employee Info'!$B$201</f>
        <v>Department 10 Name</v>
      </c>
      <c r="AZ326" s="122">
        <f ca="1">HLOOKUP(AZ302,'Step 1-Employee Info'!$H$191:$BF$202,11,FALSE)</f>
        <v>0</v>
      </c>
      <c r="BB326" s="585" t="str">
        <f>'Step 1-Employee Info'!$B$201</f>
        <v>Department 10 Name</v>
      </c>
      <c r="BC326" s="122">
        <f ca="1">HLOOKUP(BC302,'Step 1-Employee Info'!$H$191:$BF$202,11,FALSE)</f>
        <v>0</v>
      </c>
      <c r="BE326" s="585" t="str">
        <f>'Step 1-Employee Info'!$B$201</f>
        <v>Department 10 Name</v>
      </c>
      <c r="BF326" s="122">
        <f ca="1">HLOOKUP(BF302,'Step 1-Employee Info'!$H$191:$BF$202,11,FALSE)</f>
        <v>0</v>
      </c>
      <c r="BH326" s="585" t="str">
        <f>'Step 1-Employee Info'!$B$201</f>
        <v>Department 10 Name</v>
      </c>
      <c r="BI326" s="122">
        <f ca="1">HLOOKUP(BI302,'Step 1-Employee Info'!$H$191:$BF$202,11,FALSE)</f>
        <v>0</v>
      </c>
      <c r="BK326" s="585" t="str">
        <f>'Step 1-Employee Info'!$B$201</f>
        <v>Department 10 Name</v>
      </c>
      <c r="BL326" s="122">
        <f ca="1">HLOOKUP(BL302,'Step 1-Employee Info'!$H$191:$BF$202,11,FALSE)</f>
        <v>0</v>
      </c>
      <c r="BN326" s="585" t="str">
        <f>'Step 1-Employee Info'!$B$201</f>
        <v>Department 10 Name</v>
      </c>
      <c r="BO326" s="122">
        <f ca="1">HLOOKUP(BO302,'Step 1-Employee Info'!$H$191:$BF$202,11,FALSE)</f>
        <v>0</v>
      </c>
      <c r="BQ326" s="585" t="str">
        <f>'Step 1-Employee Info'!$B$201</f>
        <v>Department 10 Name</v>
      </c>
      <c r="BR326" s="122">
        <f ca="1">HLOOKUP(BR302,'Step 1-Employee Info'!$H$191:$BF$202,11,FALSE)</f>
        <v>0</v>
      </c>
      <c r="BT326" s="585" t="str">
        <f>'Step 1-Employee Info'!$B$201</f>
        <v>Department 10 Name</v>
      </c>
      <c r="BU326" s="122">
        <f ca="1">HLOOKUP(BU302,'Step 1-Employee Info'!$H$191:$BF$202,11,FALSE)</f>
        <v>0</v>
      </c>
      <c r="BW326" s="585" t="str">
        <f>'Step 1-Employee Info'!$B$201</f>
        <v>Department 10 Name</v>
      </c>
      <c r="BX326" s="122">
        <f ca="1">HLOOKUP(BX302,'Step 1-Employee Info'!$H$191:$BF$202,11,FALSE)</f>
        <v>0</v>
      </c>
      <c r="BZ326" s="585" t="str">
        <f>'Step 1-Employee Info'!$B$201</f>
        <v>Department 10 Name</v>
      </c>
      <c r="CA326" s="122">
        <f ca="1">HLOOKUP(CA302,'Step 1-Employee Info'!$H$191:$BF$202,11,FALSE)</f>
        <v>0</v>
      </c>
      <c r="CC326" s="585" t="str">
        <f>'Step 1-Employee Info'!$B$201</f>
        <v>Department 10 Name</v>
      </c>
      <c r="CD326" s="122">
        <f ca="1">HLOOKUP(CD302,'Step 1-Employee Info'!$H$191:$BF$202,11,FALSE)</f>
        <v>0</v>
      </c>
      <c r="CF326" s="585" t="str">
        <f>'Step 1-Employee Info'!$B$201</f>
        <v>Department 10 Name</v>
      </c>
      <c r="CG326" s="122">
        <f ca="1">HLOOKUP(CG302,'Step 1-Employee Info'!$H$191:$BF$202,11,FALSE)</f>
        <v>0</v>
      </c>
      <c r="CI326" s="585" t="str">
        <f>'Step 1-Employee Info'!$B$201</f>
        <v>Department 10 Name</v>
      </c>
      <c r="CJ326" s="122">
        <f ca="1">HLOOKUP(CJ302,'Step 1-Employee Info'!$H$191:$BF$202,11,FALSE)</f>
        <v>0</v>
      </c>
      <c r="CL326" s="585" t="str">
        <f>'Step 1-Employee Info'!$B$201</f>
        <v>Department 10 Name</v>
      </c>
      <c r="CM326" s="122">
        <f ca="1">HLOOKUP(CM302,'Step 1-Employee Info'!$H$191:$BF$202,11,FALSE)</f>
        <v>0</v>
      </c>
      <c r="CO326" s="585" t="str">
        <f>'Step 1-Employee Info'!$B$201</f>
        <v>Department 10 Name</v>
      </c>
      <c r="CP326" s="122">
        <f ca="1">HLOOKUP(CP302,'Step 1-Employee Info'!$H$191:$BF$202,11,FALSE)</f>
        <v>0</v>
      </c>
      <c r="CR326" s="585" t="str">
        <f>'Step 1-Employee Info'!$B$201</f>
        <v>Department 10 Name</v>
      </c>
      <c r="CS326" s="122">
        <f ca="1">HLOOKUP(CS302,'Step 1-Employee Info'!$H$191:$BF$202,11,FALSE)</f>
        <v>0</v>
      </c>
      <c r="CU326" s="585" t="str">
        <f>'Step 1-Employee Info'!$B$201</f>
        <v>Department 10 Name</v>
      </c>
      <c r="CV326" s="122">
        <f ca="1">HLOOKUP(CV302,'Step 1-Employee Info'!$H$191:$BF$202,11,FALSE)</f>
        <v>0</v>
      </c>
      <c r="CX326" s="585" t="str">
        <f>'Step 1-Employee Info'!$B$201</f>
        <v>Department 10 Name</v>
      </c>
      <c r="CY326" s="122">
        <f ca="1">HLOOKUP(CY302,'Step 1-Employee Info'!$H$191:$BF$202,11,FALSE)</f>
        <v>0</v>
      </c>
      <c r="DA326" s="585" t="str">
        <f>'Step 1-Employee Info'!$B$201</f>
        <v>Department 10 Name</v>
      </c>
      <c r="DB326" s="122">
        <f ca="1">HLOOKUP(DB302,'Step 1-Employee Info'!$H$191:$BF$202,11,FALSE)</f>
        <v>0</v>
      </c>
      <c r="DD326" s="585" t="str">
        <f>'Step 1-Employee Info'!$B$201</f>
        <v>Department 10 Name</v>
      </c>
      <c r="DE326" s="122">
        <f ca="1">HLOOKUP(DE302,'Step 1-Employee Info'!$H$191:$BF$202,11,FALSE)</f>
        <v>0</v>
      </c>
      <c r="DG326" s="585" t="str">
        <f>'Step 1-Employee Info'!$B$201</f>
        <v>Department 10 Name</v>
      </c>
      <c r="DH326" s="122">
        <f ca="1">HLOOKUP(DH302,'Step 1-Employee Info'!$H$191:$BF$202,11,FALSE)</f>
        <v>0</v>
      </c>
      <c r="DJ326" s="585" t="str">
        <f>'Step 1-Employee Info'!$B$201</f>
        <v>Department 10 Name</v>
      </c>
      <c r="DK326" s="122">
        <f ca="1">HLOOKUP(DK302,'Step 1-Employee Info'!$H$191:$BF$202,11,FALSE)</f>
        <v>0</v>
      </c>
      <c r="DM326" s="585" t="str">
        <f>'Step 1-Employee Info'!$B$201</f>
        <v>Department 10 Name</v>
      </c>
      <c r="DN326" s="122">
        <f ca="1">HLOOKUP(DN302,'Step 1-Employee Info'!$H$191:$BF$202,11,FALSE)</f>
        <v>0</v>
      </c>
      <c r="DP326" s="585" t="str">
        <f>'Step 1-Employee Info'!$B$201</f>
        <v>Department 10 Name</v>
      </c>
      <c r="DQ326" s="122">
        <f ca="1">HLOOKUP(DQ302,'Step 1-Employee Info'!$H$191:$BF$202,11,FALSE)</f>
        <v>0</v>
      </c>
      <c r="DS326" s="585" t="str">
        <f>'Step 1-Employee Info'!$B$201</f>
        <v>Department 10 Name</v>
      </c>
      <c r="DT326" s="122">
        <f ca="1">HLOOKUP(DT302,'Step 1-Employee Info'!$H$191:$BF$202,11,FALSE)</f>
        <v>0</v>
      </c>
      <c r="DV326" s="585" t="str">
        <f>'Step 1-Employee Info'!$B$201</f>
        <v>Department 10 Name</v>
      </c>
      <c r="DW326" s="122">
        <f ca="1">HLOOKUP(DW302,'Step 1-Employee Info'!$H$191:$BF$202,11,FALSE)</f>
        <v>0</v>
      </c>
      <c r="DY326" s="585" t="str">
        <f>'Step 1-Employee Info'!$B$201</f>
        <v>Department 10 Name</v>
      </c>
      <c r="DZ326" s="122">
        <f ca="1">HLOOKUP(DZ302,'Step 1-Employee Info'!$H$191:$BF$202,11,FALSE)</f>
        <v>0</v>
      </c>
      <c r="EB326" s="585" t="str">
        <f>'Step 1-Employee Info'!$B$201</f>
        <v>Department 10 Name</v>
      </c>
      <c r="EC326" s="122">
        <f ca="1">HLOOKUP(EC302,'Step 1-Employee Info'!$H$191:$BF$202,11,FALSE)</f>
        <v>0</v>
      </c>
      <c r="EE326" s="585" t="str">
        <f>'Step 1-Employee Info'!$B$201</f>
        <v>Department 10 Name</v>
      </c>
      <c r="EF326" s="122">
        <f ca="1">HLOOKUP(EF302,'Step 1-Employee Info'!$H$191:$BF$202,11,FALSE)</f>
        <v>0</v>
      </c>
      <c r="EH326" s="585" t="str">
        <f>'Step 1-Employee Info'!$B$201</f>
        <v>Department 10 Name</v>
      </c>
      <c r="EI326" s="122">
        <f ca="1">HLOOKUP(EI302,'Step 1-Employee Info'!$H$191:$BF$202,11,FALSE)</f>
        <v>0</v>
      </c>
      <c r="EK326" s="585" t="str">
        <f>'Step 1-Employee Info'!$B$201</f>
        <v>Department 10 Name</v>
      </c>
      <c r="EL326" s="122">
        <f ca="1">HLOOKUP(EL302,'Step 1-Employee Info'!$H$191:$BF$202,11,FALSE)</f>
        <v>0</v>
      </c>
      <c r="EN326" s="585" t="str">
        <f>'Step 1-Employee Info'!$B$201</f>
        <v>Department 10 Name</v>
      </c>
      <c r="EO326" s="122">
        <f ca="1">HLOOKUP(EO302,'Step 1-Employee Info'!$H$191:$BF$202,11,FALSE)</f>
        <v>0</v>
      </c>
      <c r="EQ326" s="585" t="str">
        <f>'Step 1-Employee Info'!$B$201</f>
        <v>Department 10 Name</v>
      </c>
      <c r="ER326" s="122">
        <f ca="1">HLOOKUP(ER302,'Step 1-Employee Info'!$H$191:$BF$202,11,FALSE)</f>
        <v>0</v>
      </c>
      <c r="ET326" s="585" t="str">
        <f>'Step 1-Employee Info'!$B$201</f>
        <v>Department 10 Name</v>
      </c>
      <c r="EU326" s="122">
        <f ca="1">HLOOKUP(EU302,'Step 1-Employee Info'!$H$191:$BF$202,11,FALSE)</f>
        <v>0</v>
      </c>
      <c r="EW326" s="585" t="str">
        <f>'Step 1-Employee Info'!$B$201</f>
        <v>Department 10 Name</v>
      </c>
      <c r="EX326" s="122">
        <f ca="1">HLOOKUP(EX302,'Step 1-Employee Info'!$H$191:$BF$202,11,FALSE)</f>
        <v>0</v>
      </c>
      <c r="EZ326" s="585" t="str">
        <f>'Step 1-Employee Info'!$B$201</f>
        <v>Department 10 Name</v>
      </c>
      <c r="FA326" s="122">
        <f ca="1">HLOOKUP(FA302,'Step 1-Employee Info'!$H$191:$BF$202,11,FALSE)</f>
        <v>0</v>
      </c>
      <c r="FC326" s="585" t="str">
        <f>'Step 1-Employee Info'!$B$201</f>
        <v>Department 10 Name</v>
      </c>
      <c r="FD326" s="122">
        <f ca="1">HLOOKUP(FD302,'Step 1-Employee Info'!$H$191:$BF$202,11,FALSE)</f>
        <v>0</v>
      </c>
      <c r="FF326" s="585" t="str">
        <f>'Step 1-Employee Info'!$B$201</f>
        <v>Department 10 Name</v>
      </c>
      <c r="FG326" s="122">
        <f ca="1">HLOOKUP(FG302,'Step 1-Employee Info'!$H$191:$BF$202,11,FALSE)</f>
        <v>0</v>
      </c>
      <c r="FI326" s="585" t="str">
        <f>'Step 1-Employee Info'!$B$201</f>
        <v>Department 10 Name</v>
      </c>
      <c r="FJ326" s="122">
        <f ca="1">HLOOKUP(FJ302,'Step 1-Employee Info'!$H$191:$BF$202,11,FALSE)</f>
        <v>0</v>
      </c>
      <c r="FL326" s="585" t="str">
        <f>'Step 1-Employee Info'!$B$201</f>
        <v>Department 10 Name</v>
      </c>
      <c r="FM326" s="122">
        <f ca="1">HLOOKUP(FM302,'Step 1-Employee Info'!$H$191:$BF$202,11,FALSE)</f>
        <v>0</v>
      </c>
      <c r="FO326" s="585" t="str">
        <f>'Step 1-Employee Info'!$B$201</f>
        <v>Department 10 Name</v>
      </c>
      <c r="FP326" s="122">
        <f ca="1">HLOOKUP(FP302,'Step 1-Employee Info'!$H$191:$BF$202,11,FALSE)</f>
        <v>0</v>
      </c>
      <c r="FR326" s="585" t="str">
        <f>'Step 1-Employee Info'!$B$201</f>
        <v>Department 10 Name</v>
      </c>
      <c r="FS326" s="122">
        <f ca="1">HLOOKUP(FS302,'Step 1-Employee Info'!$H$191:$BF$202,11,FALSE)</f>
        <v>0</v>
      </c>
      <c r="FU326" s="585" t="str">
        <f>'Step 1-Employee Info'!$B$201</f>
        <v>Department 10 Name</v>
      </c>
      <c r="FV326" s="122">
        <f ca="1">HLOOKUP(FV302,'Step 1-Employee Info'!$H$191:$BF$202,11,FALSE)</f>
        <v>0</v>
      </c>
      <c r="FX326" s="585" t="str">
        <f>'Step 1-Employee Info'!$B$201</f>
        <v>Department 10 Name</v>
      </c>
      <c r="FY326" s="122">
        <f ca="1">HLOOKUP(FY302,'Step 1-Employee Info'!$H$191:$BF$202,11,FALSE)</f>
        <v>0</v>
      </c>
      <c r="GA326" s="585" t="str">
        <f>'Step 1-Employee Info'!$B$201</f>
        <v>Department 10 Name</v>
      </c>
      <c r="GB326" s="122">
        <f ca="1">HLOOKUP(GB302,'Step 1-Employee Info'!$H$191:$BF$202,11,FALSE)</f>
        <v>0</v>
      </c>
      <c r="GD326" s="585" t="str">
        <f>'Step 1-Employee Info'!$B$201</f>
        <v>Department 10 Name</v>
      </c>
      <c r="GE326" s="122">
        <f ca="1">HLOOKUP(GE302,'Step 1-Employee Info'!$H$191:$BF$202,11,FALSE)</f>
        <v>0</v>
      </c>
      <c r="GG326" s="585" t="str">
        <f>'Step 1-Employee Info'!$B$201</f>
        <v>Department 10 Name</v>
      </c>
      <c r="GH326" s="122">
        <f ca="1">HLOOKUP(GH302,'Step 1-Employee Info'!$H$191:$BF$202,11,FALSE)</f>
        <v>0</v>
      </c>
      <c r="GJ326" s="585" t="str">
        <f>'Step 1-Employee Info'!$B$201</f>
        <v>Department 10 Name</v>
      </c>
      <c r="GK326" s="122">
        <f ca="1">HLOOKUP(GK302,'Step 1-Employee Info'!$H$191:$BF$202,11,FALSE)</f>
        <v>0</v>
      </c>
    </row>
    <row r="327" spans="42:193" hidden="1" x14ac:dyDescent="0.25">
      <c r="AP327" s="404" t="s">
        <v>394</v>
      </c>
      <c r="AR327" s="406">
        <f>'Step 2-Overhead'!F152+SUM(_EmpTCost)</f>
        <v>1E-3</v>
      </c>
      <c r="AS327" s="586" t="s">
        <v>392</v>
      </c>
      <c r="AT327" s="122">
        <f ca="1">SUM(AT317:AT326)</f>
        <v>0</v>
      </c>
      <c r="AV327" s="586" t="s">
        <v>392</v>
      </c>
      <c r="AW327" s="122">
        <f ca="1">SUM(AW317:AW326)</f>
        <v>0</v>
      </c>
      <c r="AY327" s="586" t="s">
        <v>392</v>
      </c>
      <c r="AZ327" s="122">
        <f ca="1">SUM(AZ317:AZ326)</f>
        <v>0</v>
      </c>
      <c r="BB327" s="586" t="s">
        <v>392</v>
      </c>
      <c r="BC327" s="122">
        <f ca="1">SUM(BC317:BC326)</f>
        <v>0</v>
      </c>
      <c r="BE327" s="586" t="s">
        <v>392</v>
      </c>
      <c r="BF327" s="122">
        <f ca="1">SUM(BF317:BF326)</f>
        <v>0</v>
      </c>
      <c r="BH327" s="586" t="s">
        <v>392</v>
      </c>
      <c r="BI327" s="122">
        <f ca="1">SUM(BI317:BI326)</f>
        <v>0</v>
      </c>
      <c r="BK327" s="586" t="s">
        <v>392</v>
      </c>
      <c r="BL327" s="122">
        <f ca="1">SUM(BL317:BL326)</f>
        <v>0</v>
      </c>
      <c r="BN327" s="586" t="s">
        <v>392</v>
      </c>
      <c r="BO327" s="122">
        <f ca="1">SUM(BO317:BO326)</f>
        <v>0</v>
      </c>
      <c r="BQ327" s="586" t="s">
        <v>392</v>
      </c>
      <c r="BR327" s="122">
        <f ca="1">SUM(BR317:BR326)</f>
        <v>0</v>
      </c>
      <c r="BT327" s="586" t="s">
        <v>392</v>
      </c>
      <c r="BU327" s="122">
        <f ca="1">SUM(BU317:BU326)</f>
        <v>0</v>
      </c>
      <c r="BW327" s="586" t="s">
        <v>392</v>
      </c>
      <c r="BX327" s="122">
        <f ca="1">SUM(BX317:BX326)</f>
        <v>0</v>
      </c>
      <c r="BZ327" s="586" t="s">
        <v>392</v>
      </c>
      <c r="CA327" s="122">
        <f ca="1">SUM(CA317:CA326)</f>
        <v>0</v>
      </c>
      <c r="CC327" s="586" t="s">
        <v>392</v>
      </c>
      <c r="CD327" s="122">
        <f ca="1">SUM(CD317:CD326)</f>
        <v>0</v>
      </c>
      <c r="CF327" s="586" t="s">
        <v>392</v>
      </c>
      <c r="CG327" s="122">
        <f ca="1">SUM(CG317:CG326)</f>
        <v>0</v>
      </c>
      <c r="CI327" s="586" t="s">
        <v>392</v>
      </c>
      <c r="CJ327" s="122">
        <f ca="1">SUM(CJ317:CJ326)</f>
        <v>0</v>
      </c>
      <c r="CL327" s="586" t="s">
        <v>392</v>
      </c>
      <c r="CM327" s="122">
        <f ca="1">SUM(CM317:CM326)</f>
        <v>0</v>
      </c>
      <c r="CO327" s="586" t="s">
        <v>392</v>
      </c>
      <c r="CP327" s="122">
        <f ca="1">SUM(CP317:CP326)</f>
        <v>0</v>
      </c>
      <c r="CR327" s="586" t="s">
        <v>392</v>
      </c>
      <c r="CS327" s="122">
        <f ca="1">SUM(CS317:CS326)</f>
        <v>0</v>
      </c>
      <c r="CU327" s="586" t="s">
        <v>392</v>
      </c>
      <c r="CV327" s="122">
        <f ca="1">SUM(CV317:CV326)</f>
        <v>0</v>
      </c>
      <c r="CX327" s="586" t="s">
        <v>392</v>
      </c>
      <c r="CY327" s="122">
        <f ca="1">SUM(CY317:CY326)</f>
        <v>0</v>
      </c>
      <c r="DA327" s="586" t="s">
        <v>392</v>
      </c>
      <c r="DB327" s="122">
        <f ca="1">SUM(DB317:DB326)</f>
        <v>0</v>
      </c>
      <c r="DD327" s="586" t="s">
        <v>392</v>
      </c>
      <c r="DE327" s="122">
        <f ca="1">SUM(DE317:DE326)</f>
        <v>0</v>
      </c>
      <c r="DG327" s="586" t="s">
        <v>392</v>
      </c>
      <c r="DH327" s="122">
        <f ca="1">SUM(DH317:DH326)</f>
        <v>0</v>
      </c>
      <c r="DJ327" s="586" t="s">
        <v>392</v>
      </c>
      <c r="DK327" s="122">
        <f ca="1">SUM(DK317:DK326)</f>
        <v>0</v>
      </c>
      <c r="DM327" s="586" t="s">
        <v>392</v>
      </c>
      <c r="DN327" s="122">
        <f ca="1">SUM(DN317:DN326)</f>
        <v>0</v>
      </c>
      <c r="DP327" s="586" t="s">
        <v>392</v>
      </c>
      <c r="DQ327" s="122">
        <f ca="1">SUM(DQ317:DQ326)</f>
        <v>0</v>
      </c>
      <c r="DS327" s="586" t="s">
        <v>392</v>
      </c>
      <c r="DT327" s="122">
        <f ca="1">SUM(DT317:DT326)</f>
        <v>0</v>
      </c>
      <c r="DV327" s="586" t="s">
        <v>392</v>
      </c>
      <c r="DW327" s="122">
        <f ca="1">SUM(DW317:DW326)</f>
        <v>0</v>
      </c>
      <c r="DY327" s="586" t="s">
        <v>392</v>
      </c>
      <c r="DZ327" s="122">
        <f ca="1">SUM(DZ317:DZ326)</f>
        <v>0</v>
      </c>
      <c r="EB327" s="586" t="s">
        <v>392</v>
      </c>
      <c r="EC327" s="122">
        <f ca="1">SUM(EC317:EC326)</f>
        <v>0</v>
      </c>
      <c r="EE327" s="586" t="s">
        <v>392</v>
      </c>
      <c r="EF327" s="122">
        <f ca="1">SUM(EF317:EF326)</f>
        <v>0</v>
      </c>
      <c r="EH327" s="586" t="s">
        <v>392</v>
      </c>
      <c r="EI327" s="122">
        <f ca="1">SUM(EI317:EI326)</f>
        <v>0</v>
      </c>
      <c r="EK327" s="586" t="s">
        <v>392</v>
      </c>
      <c r="EL327" s="122">
        <f ca="1">SUM(EL317:EL326)</f>
        <v>0</v>
      </c>
      <c r="EN327" s="586" t="s">
        <v>392</v>
      </c>
      <c r="EO327" s="122">
        <f ca="1">SUM(EO317:EO326)</f>
        <v>0</v>
      </c>
      <c r="EQ327" s="586" t="s">
        <v>392</v>
      </c>
      <c r="ER327" s="122">
        <f ca="1">SUM(ER317:ER326)</f>
        <v>0</v>
      </c>
      <c r="ET327" s="586" t="s">
        <v>392</v>
      </c>
      <c r="EU327" s="122">
        <f ca="1">SUM(EU317:EU326)</f>
        <v>0</v>
      </c>
      <c r="EW327" s="586" t="s">
        <v>392</v>
      </c>
      <c r="EX327" s="122">
        <f ca="1">SUM(EX317:EX326)</f>
        <v>0</v>
      </c>
      <c r="EZ327" s="586" t="s">
        <v>392</v>
      </c>
      <c r="FA327" s="122">
        <f ca="1">SUM(FA317:FA326)</f>
        <v>0</v>
      </c>
      <c r="FC327" s="586" t="s">
        <v>392</v>
      </c>
      <c r="FD327" s="122">
        <f ca="1">SUM(FD317:FD326)</f>
        <v>0</v>
      </c>
      <c r="FF327" s="586" t="s">
        <v>392</v>
      </c>
      <c r="FG327" s="122">
        <f ca="1">SUM(FG317:FG326)</f>
        <v>0</v>
      </c>
      <c r="FI327" s="586" t="s">
        <v>392</v>
      </c>
      <c r="FJ327" s="122">
        <f ca="1">SUM(FJ317:FJ326)</f>
        <v>0</v>
      </c>
      <c r="FL327" s="586" t="s">
        <v>392</v>
      </c>
      <c r="FM327" s="122">
        <f ca="1">SUM(FM317:FM326)</f>
        <v>0</v>
      </c>
      <c r="FO327" s="586" t="s">
        <v>392</v>
      </c>
      <c r="FP327" s="122">
        <f ca="1">SUM(FP317:FP326)</f>
        <v>0</v>
      </c>
      <c r="FR327" s="586" t="s">
        <v>392</v>
      </c>
      <c r="FS327" s="122">
        <f ca="1">SUM(FS317:FS326)</f>
        <v>0</v>
      </c>
      <c r="FU327" s="586" t="s">
        <v>392</v>
      </c>
      <c r="FV327" s="122">
        <f ca="1">SUM(FV317:FV326)</f>
        <v>0</v>
      </c>
      <c r="FX327" s="586" t="s">
        <v>392</v>
      </c>
      <c r="FY327" s="122">
        <f ca="1">SUM(FY317:FY326)</f>
        <v>0</v>
      </c>
      <c r="GA327" s="586" t="s">
        <v>392</v>
      </c>
      <c r="GB327" s="122">
        <f ca="1">SUM(GB317:GB326)</f>
        <v>0</v>
      </c>
      <c r="GD327" s="586" t="s">
        <v>392</v>
      </c>
      <c r="GE327" s="122">
        <f ca="1">SUM(GE317:GE326)</f>
        <v>0</v>
      </c>
      <c r="GG327" s="586" t="s">
        <v>392</v>
      </c>
      <c r="GH327" s="122">
        <f ca="1">SUM(GH317:GH326)</f>
        <v>0</v>
      </c>
      <c r="GJ327" s="586" t="s">
        <v>392</v>
      </c>
      <c r="GK327" s="122">
        <f ca="1">SUM(GK317:GK326)</f>
        <v>0</v>
      </c>
    </row>
    <row r="328" spans="42:193" hidden="1" x14ac:dyDescent="0.25">
      <c r="AP328" s="404" t="s">
        <v>395</v>
      </c>
      <c r="AR328" s="406">
        <f ca="1">AR327-SUM(AR315:AR326)</f>
        <v>1E-3</v>
      </c>
    </row>
    <row r="329" spans="42:193" hidden="1" x14ac:dyDescent="0.25"/>
  </sheetData>
  <sheetProtection password="EAAB" sheet="1" selectLockedCells="1"/>
  <mergeCells count="456">
    <mergeCell ref="C5:K6"/>
    <mergeCell ref="C45:D45"/>
    <mergeCell ref="C44:G44"/>
    <mergeCell ref="F45:G45"/>
    <mergeCell ref="F46:G46"/>
    <mergeCell ref="F47:G47"/>
    <mergeCell ref="H44:I44"/>
    <mergeCell ref="J44:K44"/>
    <mergeCell ref="C46:D46"/>
    <mergeCell ref="C8:K8"/>
    <mergeCell ref="F48:G48"/>
    <mergeCell ref="C47:D47"/>
    <mergeCell ref="C48:D48"/>
    <mergeCell ref="C55:D55"/>
    <mergeCell ref="C56:D56"/>
    <mergeCell ref="F55:G55"/>
    <mergeCell ref="F56:G56"/>
    <mergeCell ref="C53:D53"/>
    <mergeCell ref="C54:D54"/>
    <mergeCell ref="F53:G53"/>
    <mergeCell ref="C240:D240"/>
    <mergeCell ref="C243:D243"/>
    <mergeCell ref="C245:D245"/>
    <mergeCell ref="F181:G181"/>
    <mergeCell ref="F182:G182"/>
    <mergeCell ref="F173:G173"/>
    <mergeCell ref="F174:G174"/>
    <mergeCell ref="C176:D176"/>
    <mergeCell ref="C177:D177"/>
    <mergeCell ref="C233:E233"/>
    <mergeCell ref="C239:D239"/>
    <mergeCell ref="C244:D244"/>
    <mergeCell ref="C235:D235"/>
    <mergeCell ref="C238:D238"/>
    <mergeCell ref="C260:D260"/>
    <mergeCell ref="C261:D261"/>
    <mergeCell ref="C256:D256"/>
    <mergeCell ref="C259:D259"/>
    <mergeCell ref="C242:D242"/>
    <mergeCell ref="C241:D241"/>
    <mergeCell ref="C257:D257"/>
    <mergeCell ref="C258:D258"/>
    <mergeCell ref="C255:E255"/>
    <mergeCell ref="C114:D114"/>
    <mergeCell ref="C137:D137"/>
    <mergeCell ref="C101:D101"/>
    <mergeCell ref="C129:D129"/>
    <mergeCell ref="C168:H168"/>
    <mergeCell ref="C134:D134"/>
    <mergeCell ref="C135:D135"/>
    <mergeCell ref="F158:G158"/>
    <mergeCell ref="C106:D106"/>
    <mergeCell ref="C139:D139"/>
    <mergeCell ref="C140:D140"/>
    <mergeCell ref="C136:D136"/>
    <mergeCell ref="C128:F128"/>
    <mergeCell ref="C103:D103"/>
    <mergeCell ref="C111:F111"/>
    <mergeCell ref="C112:D112"/>
    <mergeCell ref="C107:D107"/>
    <mergeCell ref="E152:G152"/>
    <mergeCell ref="F153:G153"/>
    <mergeCell ref="F154:G154"/>
    <mergeCell ref="F155:G155"/>
    <mergeCell ref="F156:G156"/>
    <mergeCell ref="F157:G157"/>
    <mergeCell ref="H115:I115"/>
    <mergeCell ref="C132:D132"/>
    <mergeCell ref="C130:D130"/>
    <mergeCell ref="C131:D131"/>
    <mergeCell ref="H120:I120"/>
    <mergeCell ref="H122:I122"/>
    <mergeCell ref="C115:D115"/>
    <mergeCell ref="C116:D116"/>
    <mergeCell ref="C119:D119"/>
    <mergeCell ref="C120:D120"/>
    <mergeCell ref="C121:D121"/>
    <mergeCell ref="C158:D158"/>
    <mergeCell ref="C154:D154"/>
    <mergeCell ref="C122:D122"/>
    <mergeCell ref="H124:I124"/>
    <mergeCell ref="C117:D117"/>
    <mergeCell ref="H118:I118"/>
    <mergeCell ref="H119:I119"/>
    <mergeCell ref="C159:D159"/>
    <mergeCell ref="C155:D155"/>
    <mergeCell ref="F159:G159"/>
    <mergeCell ref="C141:D141"/>
    <mergeCell ref="C138:D138"/>
    <mergeCell ref="C133:D133"/>
    <mergeCell ref="H114:I114"/>
    <mergeCell ref="H123:I123"/>
    <mergeCell ref="C118:D118"/>
    <mergeCell ref="J69:K69"/>
    <mergeCell ref="J70:K70"/>
    <mergeCell ref="J71:K71"/>
    <mergeCell ref="H121:I121"/>
    <mergeCell ref="C236:D236"/>
    <mergeCell ref="C237:D237"/>
    <mergeCell ref="C164:D164"/>
    <mergeCell ref="C165:D165"/>
    <mergeCell ref="C160:D160"/>
    <mergeCell ref="C161:D161"/>
    <mergeCell ref="C234:D234"/>
    <mergeCell ref="C162:D162"/>
    <mergeCell ref="C169:D169"/>
    <mergeCell ref="C170:D170"/>
    <mergeCell ref="C123:D123"/>
    <mergeCell ref="C124:D124"/>
    <mergeCell ref="C163:D163"/>
    <mergeCell ref="H116:I116"/>
    <mergeCell ref="H117:I117"/>
    <mergeCell ref="C156:D156"/>
    <mergeCell ref="C157:D157"/>
    <mergeCell ref="H111:K111"/>
    <mergeCell ref="H112:I112"/>
    <mergeCell ref="H113:I113"/>
    <mergeCell ref="J60:K60"/>
    <mergeCell ref="J61:K61"/>
    <mergeCell ref="J62:K62"/>
    <mergeCell ref="J63:K63"/>
    <mergeCell ref="J67:K67"/>
    <mergeCell ref="C59:K59"/>
    <mergeCell ref="H71:I71"/>
    <mergeCell ref="C108:D108"/>
    <mergeCell ref="C102:D102"/>
    <mergeCell ref="C105:D105"/>
    <mergeCell ref="C104:D104"/>
    <mergeCell ref="C100:D100"/>
    <mergeCell ref="C113:D113"/>
    <mergeCell ref="C96:F96"/>
    <mergeCell ref="C97:D97"/>
    <mergeCell ref="C98:D98"/>
    <mergeCell ref="C99:D99"/>
    <mergeCell ref="FU309:FV309"/>
    <mergeCell ref="FL303:FM303"/>
    <mergeCell ref="C62:D62"/>
    <mergeCell ref="C63:D63"/>
    <mergeCell ref="C64:D64"/>
    <mergeCell ref="C65:D65"/>
    <mergeCell ref="C67:D67"/>
    <mergeCell ref="FX301:FY301"/>
    <mergeCell ref="FC301:FD301"/>
    <mergeCell ref="FF301:FG301"/>
    <mergeCell ref="FI301:FJ301"/>
    <mergeCell ref="EZ301:FA301"/>
    <mergeCell ref="E62:F62"/>
    <mergeCell ref="E63:F63"/>
    <mergeCell ref="C66:D66"/>
    <mergeCell ref="C69:D69"/>
    <mergeCell ref="E67:F67"/>
    <mergeCell ref="E68:F68"/>
    <mergeCell ref="E69:F69"/>
    <mergeCell ref="E70:F70"/>
    <mergeCell ref="E71:F71"/>
    <mergeCell ref="H62:I62"/>
    <mergeCell ref="H63:I63"/>
    <mergeCell ref="H64:I64"/>
    <mergeCell ref="FU303:FV303"/>
    <mergeCell ref="FL301:FM301"/>
    <mergeCell ref="FL309:FM309"/>
    <mergeCell ref="FC303:FD303"/>
    <mergeCell ref="FF303:FG303"/>
    <mergeCell ref="FC309:FD309"/>
    <mergeCell ref="FF309:FG309"/>
    <mergeCell ref="FI303:FJ303"/>
    <mergeCell ref="GG309:GH309"/>
    <mergeCell ref="GA301:GB301"/>
    <mergeCell ref="GD301:GE301"/>
    <mergeCell ref="GG301:GH301"/>
    <mergeCell ref="GA303:GB303"/>
    <mergeCell ref="GD303:GE303"/>
    <mergeCell ref="GG303:GH303"/>
    <mergeCell ref="GD309:GE309"/>
    <mergeCell ref="GA309:GB309"/>
    <mergeCell ref="FX309:FY309"/>
    <mergeCell ref="FO301:FP301"/>
    <mergeCell ref="FR301:FS301"/>
    <mergeCell ref="FU301:FV301"/>
    <mergeCell ref="FX303:FY303"/>
    <mergeCell ref="FO309:FP309"/>
    <mergeCell ref="FR309:FS309"/>
    <mergeCell ref="FI309:FJ309"/>
    <mergeCell ref="EW301:EX301"/>
    <mergeCell ref="EW309:EX309"/>
    <mergeCell ref="EZ309:FA309"/>
    <mergeCell ref="EZ303:FA303"/>
    <mergeCell ref="EW303:EX303"/>
    <mergeCell ref="EQ303:ER303"/>
    <mergeCell ref="FO303:FP303"/>
    <mergeCell ref="FR303:FS303"/>
    <mergeCell ref="EH301:EI301"/>
    <mergeCell ref="EK301:EL301"/>
    <mergeCell ref="DV301:DW301"/>
    <mergeCell ref="EQ309:ER309"/>
    <mergeCell ref="ET309:EU309"/>
    <mergeCell ref="DS301:DT301"/>
    <mergeCell ref="DY309:DZ309"/>
    <mergeCell ref="EB309:EC309"/>
    <mergeCell ref="EE309:EF309"/>
    <mergeCell ref="DS303:DT303"/>
    <mergeCell ref="DV303:DW303"/>
    <mergeCell ref="DY303:DZ303"/>
    <mergeCell ref="EB303:EC303"/>
    <mergeCell ref="EH309:EI309"/>
    <mergeCell ref="EK309:EL309"/>
    <mergeCell ref="EN309:EO309"/>
    <mergeCell ref="EH303:EI303"/>
    <mergeCell ref="EK303:EL303"/>
    <mergeCell ref="EN303:EO303"/>
    <mergeCell ref="EQ301:ER301"/>
    <mergeCell ref="ET301:EU301"/>
    <mergeCell ref="ET303:EU303"/>
    <mergeCell ref="EN301:EO301"/>
    <mergeCell ref="DJ301:DK301"/>
    <mergeCell ref="DM301:DN301"/>
    <mergeCell ref="DP301:DQ301"/>
    <mergeCell ref="DG303:DH303"/>
    <mergeCell ref="DJ303:DK303"/>
    <mergeCell ref="DM303:DN303"/>
    <mergeCell ref="DP303:DQ303"/>
    <mergeCell ref="EE303:EF303"/>
    <mergeCell ref="DG309:DH309"/>
    <mergeCell ref="DJ309:DK309"/>
    <mergeCell ref="DM309:DN309"/>
    <mergeCell ref="DP309:DQ309"/>
    <mergeCell ref="DS309:DT309"/>
    <mergeCell ref="DV309:DW309"/>
    <mergeCell ref="EE301:EF301"/>
    <mergeCell ref="DY301:DZ301"/>
    <mergeCell ref="EB301:EC301"/>
    <mergeCell ref="CL303:CM303"/>
    <mergeCell ref="CI303:CJ303"/>
    <mergeCell ref="DA309:DB309"/>
    <mergeCell ref="DD301:DE301"/>
    <mergeCell ref="DD303:DE303"/>
    <mergeCell ref="DD309:DE309"/>
    <mergeCell ref="DA301:DB301"/>
    <mergeCell ref="DA303:DB303"/>
    <mergeCell ref="DG301:DH301"/>
    <mergeCell ref="CC301:CD301"/>
    <mergeCell ref="CF301:CG301"/>
    <mergeCell ref="BZ309:CA309"/>
    <mergeCell ref="CC309:CD309"/>
    <mergeCell ref="CF309:CG309"/>
    <mergeCell ref="BZ303:CA303"/>
    <mergeCell ref="CC303:CD303"/>
    <mergeCell ref="CF303:CG303"/>
    <mergeCell ref="CX303:CY303"/>
    <mergeCell ref="CO301:CP301"/>
    <mergeCell ref="CR301:CS301"/>
    <mergeCell ref="CO309:CP309"/>
    <mergeCell ref="CR309:CS309"/>
    <mergeCell ref="CU303:CV303"/>
    <mergeCell ref="CU301:CV301"/>
    <mergeCell ref="CX301:CY301"/>
    <mergeCell ref="CU309:CV309"/>
    <mergeCell ref="CX309:CY309"/>
    <mergeCell ref="CI309:CJ309"/>
    <mergeCell ref="CL309:CM309"/>
    <mergeCell ref="CO303:CP303"/>
    <mergeCell ref="CR303:CS303"/>
    <mergeCell ref="CI301:CJ301"/>
    <mergeCell ref="CL301:CM301"/>
    <mergeCell ref="AS309:AT309"/>
    <mergeCell ref="AS303:AT303"/>
    <mergeCell ref="BB301:BC301"/>
    <mergeCell ref="AY291:AZ291"/>
    <mergeCell ref="BB291:BC291"/>
    <mergeCell ref="AY289:AZ289"/>
    <mergeCell ref="AV303:AW303"/>
    <mergeCell ref="AY303:AZ303"/>
    <mergeCell ref="BB303:BC303"/>
    <mergeCell ref="AV309:AW309"/>
    <mergeCell ref="AY309:AZ309"/>
    <mergeCell ref="BB309:BC309"/>
    <mergeCell ref="AV291:AW291"/>
    <mergeCell ref="AS282:AT282"/>
    <mergeCell ref="AS284:AT284"/>
    <mergeCell ref="AV301:AW301"/>
    <mergeCell ref="AS289:AT289"/>
    <mergeCell ref="AV289:AW289"/>
    <mergeCell ref="AS301:AT301"/>
    <mergeCell ref="AS291:AT291"/>
    <mergeCell ref="BW301:BX301"/>
    <mergeCell ref="BQ284:BR284"/>
    <mergeCell ref="BT284:BU284"/>
    <mergeCell ref="BW282:BX282"/>
    <mergeCell ref="BK291:BL291"/>
    <mergeCell ref="BN291:BO291"/>
    <mergeCell ref="BE301:BF301"/>
    <mergeCell ref="BH301:BI301"/>
    <mergeCell ref="BK301:BL301"/>
    <mergeCell ref="BT301:BU301"/>
    <mergeCell ref="BQ291:BR291"/>
    <mergeCell ref="BW291:BX291"/>
    <mergeCell ref="BN301:BO301"/>
    <mergeCell ref="BH291:BI291"/>
    <mergeCell ref="BT291:BU291"/>
    <mergeCell ref="BT282:BU282"/>
    <mergeCell ref="BB282:BC282"/>
    <mergeCell ref="BB284:BC284"/>
    <mergeCell ref="BK289:BL289"/>
    <mergeCell ref="BN289:BO289"/>
    <mergeCell ref="BK282:BL282"/>
    <mergeCell ref="BN282:BO282"/>
    <mergeCell ref="BT289:BU289"/>
    <mergeCell ref="BK284:BL284"/>
    <mergeCell ref="BN284:BO284"/>
    <mergeCell ref="GJ301:GK301"/>
    <mergeCell ref="GJ303:GK303"/>
    <mergeCell ref="GJ309:GK309"/>
    <mergeCell ref="BE284:BF284"/>
    <mergeCell ref="BW289:BX289"/>
    <mergeCell ref="BE289:BF289"/>
    <mergeCell ref="BH289:BI289"/>
    <mergeCell ref="BH284:BI284"/>
    <mergeCell ref="BW284:BX284"/>
    <mergeCell ref="BH303:BI303"/>
    <mergeCell ref="BK303:BL303"/>
    <mergeCell ref="BE303:BF303"/>
    <mergeCell ref="BE309:BF309"/>
    <mergeCell ref="BH309:BI309"/>
    <mergeCell ref="BW303:BX303"/>
    <mergeCell ref="BW309:BX309"/>
    <mergeCell ref="BN303:BO303"/>
    <mergeCell ref="BQ303:BR303"/>
    <mergeCell ref="BT303:BU303"/>
    <mergeCell ref="BK309:BL309"/>
    <mergeCell ref="BN309:BO309"/>
    <mergeCell ref="BQ309:BR309"/>
    <mergeCell ref="BT309:BU309"/>
    <mergeCell ref="BZ301:CA301"/>
    <mergeCell ref="BE291:BF291"/>
    <mergeCell ref="AY301:AZ301"/>
    <mergeCell ref="AY282:AZ282"/>
    <mergeCell ref="AY284:AZ284"/>
    <mergeCell ref="BQ289:BR289"/>
    <mergeCell ref="BQ282:BR282"/>
    <mergeCell ref="BE282:BF282"/>
    <mergeCell ref="BH282:BI282"/>
    <mergeCell ref="BQ301:BR301"/>
    <mergeCell ref="C9:D9"/>
    <mergeCell ref="E9:F9"/>
    <mergeCell ref="H9:I9"/>
    <mergeCell ref="J9:K9"/>
    <mergeCell ref="C10:D10"/>
    <mergeCell ref="E10:F10"/>
    <mergeCell ref="H10:I10"/>
    <mergeCell ref="J10:K10"/>
    <mergeCell ref="BB289:BC289"/>
    <mergeCell ref="AV282:AW282"/>
    <mergeCell ref="AV284:AW284"/>
    <mergeCell ref="E60:F60"/>
    <mergeCell ref="E61:F61"/>
    <mergeCell ref="C61:D61"/>
    <mergeCell ref="H60:I60"/>
    <mergeCell ref="H61:I61"/>
    <mergeCell ref="H65:I65"/>
    <mergeCell ref="H66:I66"/>
    <mergeCell ref="H67:I67"/>
    <mergeCell ref="J68:K68"/>
    <mergeCell ref="H68:I68"/>
    <mergeCell ref="J65:K65"/>
    <mergeCell ref="E64:F64"/>
    <mergeCell ref="E65:F65"/>
    <mergeCell ref="C13:D13"/>
    <mergeCell ref="E13:F13"/>
    <mergeCell ref="H13:I13"/>
    <mergeCell ref="J13:K13"/>
    <mergeCell ref="C14:D14"/>
    <mergeCell ref="E14:F14"/>
    <mergeCell ref="H14:I14"/>
    <mergeCell ref="J14:K14"/>
    <mergeCell ref="C11:D11"/>
    <mergeCell ref="E11:F11"/>
    <mergeCell ref="H11:I11"/>
    <mergeCell ref="J11:K11"/>
    <mergeCell ref="C12:D12"/>
    <mergeCell ref="E12:F12"/>
    <mergeCell ref="H12:I12"/>
    <mergeCell ref="J12:K12"/>
    <mergeCell ref="C17:D17"/>
    <mergeCell ref="E17:F17"/>
    <mergeCell ref="H17:I17"/>
    <mergeCell ref="J17:K17"/>
    <mergeCell ref="C18:D18"/>
    <mergeCell ref="E18:F18"/>
    <mergeCell ref="H18:I18"/>
    <mergeCell ref="J18:K18"/>
    <mergeCell ref="C15:D15"/>
    <mergeCell ref="E15:F15"/>
    <mergeCell ref="H15:I15"/>
    <mergeCell ref="J15:K15"/>
    <mergeCell ref="C16:D16"/>
    <mergeCell ref="E16:F16"/>
    <mergeCell ref="H16:I16"/>
    <mergeCell ref="J16:K16"/>
    <mergeCell ref="C19:D19"/>
    <mergeCell ref="E19:F19"/>
    <mergeCell ref="H19:I19"/>
    <mergeCell ref="J19:K19"/>
    <mergeCell ref="C70:D70"/>
    <mergeCell ref="C71:D71"/>
    <mergeCell ref="C68:D68"/>
    <mergeCell ref="C60:D60"/>
    <mergeCell ref="H20:I20"/>
    <mergeCell ref="J20:K20"/>
    <mergeCell ref="E66:F66"/>
    <mergeCell ref="J66:K66"/>
    <mergeCell ref="J64:K64"/>
    <mergeCell ref="H69:I69"/>
    <mergeCell ref="H70:I70"/>
    <mergeCell ref="F54:G54"/>
    <mergeCell ref="C51:D51"/>
    <mergeCell ref="C52:D52"/>
    <mergeCell ref="F51:G51"/>
    <mergeCell ref="F52:G52"/>
    <mergeCell ref="C49:D49"/>
    <mergeCell ref="C50:D50"/>
    <mergeCell ref="F49:G49"/>
    <mergeCell ref="F50:G50"/>
    <mergeCell ref="K175:L175"/>
    <mergeCell ref="K176:L176"/>
    <mergeCell ref="K177:L177"/>
    <mergeCell ref="F176:G176"/>
    <mergeCell ref="F177:G177"/>
    <mergeCell ref="F178:G178"/>
    <mergeCell ref="F179:G179"/>
    <mergeCell ref="F180:G180"/>
    <mergeCell ref="C20:D20"/>
    <mergeCell ref="E20:F20"/>
    <mergeCell ref="C173:D173"/>
    <mergeCell ref="C174:D174"/>
    <mergeCell ref="C175:D175"/>
    <mergeCell ref="C151:K151"/>
    <mergeCell ref="H152:I153"/>
    <mergeCell ref="J152:K153"/>
    <mergeCell ref="C153:D153"/>
    <mergeCell ref="F175:G175"/>
    <mergeCell ref="F160:G160"/>
    <mergeCell ref="F161:G161"/>
    <mergeCell ref="F162:G162"/>
    <mergeCell ref="F163:G163"/>
    <mergeCell ref="F164:G164"/>
    <mergeCell ref="F165:G165"/>
    <mergeCell ref="F170:G170"/>
    <mergeCell ref="C171:D171"/>
    <mergeCell ref="F171:G171"/>
    <mergeCell ref="C172:D172"/>
    <mergeCell ref="F172:G172"/>
    <mergeCell ref="I168:L168"/>
    <mergeCell ref="K169:L169"/>
    <mergeCell ref="K173:L173"/>
    <mergeCell ref="K174:L174"/>
    <mergeCell ref="F169:G169"/>
  </mergeCells>
  <phoneticPr fontId="3" type="noConversion"/>
  <dataValidations xWindow="470" yWindow="554" count="3">
    <dataValidation type="list" allowBlank="1" showInputMessage="1" showErrorMessage="1" sqref="L284:P284 E60 H60" xr:uid="{00000000-0002-0000-0400-000000000000}">
      <formula1>_AllDepts</formula1>
    </dataValidation>
    <dataValidation type="list" allowBlank="1" showInputMessage="1" showErrorMessage="1" sqref="L302:P302 H9 E9 J44" xr:uid="{00000000-0002-0000-0400-000001000000}">
      <formula1>_EmpName</formula1>
    </dataValidation>
    <dataValidation allowBlank="1" showInputMessage="1" showErrorMessage="1" promptTitle="Click Arrow to Choose Employee" sqref="AT302 AW302 AZ302 BC302 BF302 BI302 BL302 BO302 BR302 BU302 BX302 CA302 CD302 CG302 CJ302 CM302 CP302 CS302 CV302 CY302 DB302 DE302 DH302 DK302 DN302 DQ302 DT302 DW302 DZ302 EC302 EF302 EI302 EL302 EO302 ER302 EU302 EX302 FA302 FD302 FG302 FJ302 FM302 FP302 FS302 FV302 FY302 GB302 GE302 GH302 GK302" xr:uid="{00000000-0002-0000-0400-000002000000}"/>
  </dataValidations>
  <printOptions horizontalCentered="1" verticalCentered="1"/>
  <pageMargins left="0.25" right="0.25" top="0.5" bottom="1.17" header="0.5" footer="0.19"/>
  <pageSetup scale="55" fitToHeight="0" orientation="landscape" horizontalDpi="300" verticalDpi="300" r:id="rId1"/>
  <headerFooter alignWithMargins="0">
    <oddFooter>&amp;L&amp;8&amp;A&amp;C&amp;P&amp;R&amp;8PHCC Educational Foundation Overhead &amp; Profit Calculator
For informational purposes only, use at your own risk.  
© 2006-2011 PHCC Educational Foundation™.</oddFooter>
  </headerFooter>
  <rowBreaks count="6" manualBreakCount="6">
    <brk id="43" min="2" max="19" man="1"/>
    <brk id="57" min="2" max="19" man="1"/>
    <brk id="94" min="2" max="19" man="1"/>
    <brk id="142" min="2" max="19" man="1"/>
    <brk id="167" min="2" max="19" man="1"/>
    <brk id="225" min="2" max="19" man="1"/>
  </rowBreaks>
  <colBreaks count="1" manualBreakCount="1">
    <brk id="12" max="205" man="1"/>
  </colBreaks>
  <ignoredErrors>
    <ignoredError sqref="E47:H55 G56 E46:H46" evalError="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2:Q76"/>
  <sheetViews>
    <sheetView showGridLines="0" zoomScale="75" zoomScaleNormal="75" workbookViewId="0">
      <selection activeCell="U12" sqref="U12"/>
    </sheetView>
  </sheetViews>
  <sheetFormatPr defaultColWidth="9.109375" defaultRowHeight="17.399999999999999" x14ac:dyDescent="0.3"/>
  <cols>
    <col min="1" max="1" width="4" style="14" customWidth="1"/>
    <col min="2" max="2" width="24.6640625" style="14" customWidth="1"/>
    <col min="3" max="3" width="25.5546875" style="14" customWidth="1"/>
    <col min="4" max="4" width="7.44140625" style="14" customWidth="1"/>
    <col min="5" max="5" width="19.6640625" style="14" customWidth="1"/>
    <col min="6" max="6" width="2.109375" style="14" customWidth="1"/>
    <col min="7" max="7" width="22.88671875" style="14" customWidth="1"/>
    <col min="8" max="8" width="3.44140625" style="14" customWidth="1"/>
    <col min="9" max="9" width="23.33203125" style="14" customWidth="1"/>
    <col min="10" max="10" width="11.33203125" style="14" customWidth="1"/>
    <col min="11" max="11" width="3.44140625" style="14" customWidth="1"/>
    <col min="12" max="12" width="25.6640625" style="14" customWidth="1"/>
    <col min="13" max="13" width="8.109375" style="14" customWidth="1"/>
    <col min="14" max="14" width="24.44140625" style="14" customWidth="1"/>
    <col min="15" max="15" width="13.6640625" style="14" customWidth="1"/>
    <col min="16" max="16" width="16.44140625" style="14" customWidth="1"/>
    <col min="17" max="17" width="19" style="14" bestFit="1" customWidth="1"/>
    <col min="18" max="16384" width="9.109375" style="14"/>
  </cols>
  <sheetData>
    <row r="2" spans="2:17" customFormat="1" ht="27.6" x14ac:dyDescent="0.3">
      <c r="D2" s="176" t="s">
        <v>418</v>
      </c>
      <c r="G2" s="176"/>
    </row>
    <row r="3" spans="2:17" customFormat="1" ht="28.2" x14ac:dyDescent="0.35">
      <c r="D3" s="3" t="s">
        <v>607</v>
      </c>
      <c r="G3" s="226"/>
      <c r="I3" s="835" t="s">
        <v>666</v>
      </c>
    </row>
    <row r="4" spans="2:17" customFormat="1" ht="27.6" x14ac:dyDescent="0.3">
      <c r="C4" s="176"/>
      <c r="D4" s="176"/>
      <c r="E4" s="176"/>
      <c r="G4" s="226"/>
    </row>
    <row r="5" spans="2:17" customFormat="1" ht="11.25" customHeight="1" thickBot="1" x14ac:dyDescent="0.35">
      <c r="C5" s="176"/>
      <c r="D5" s="176"/>
      <c r="E5" s="176"/>
      <c r="G5" s="226"/>
    </row>
    <row r="6" spans="2:17" customFormat="1" ht="36.75" customHeight="1" thickBot="1" x14ac:dyDescent="0.3">
      <c r="B6" s="1259" t="s">
        <v>612</v>
      </c>
      <c r="C6" s="977"/>
      <c r="D6" s="977"/>
      <c r="E6" s="977"/>
      <c r="F6" s="977"/>
      <c r="G6" s="977"/>
      <c r="H6" s="977"/>
      <c r="I6" s="977"/>
      <c r="J6" s="977"/>
      <c r="K6" s="977"/>
      <c r="L6" s="977"/>
      <c r="M6" s="977"/>
      <c r="N6" s="977"/>
      <c r="O6" s="978"/>
    </row>
    <row r="7" spans="2:17" customFormat="1" ht="24.75" customHeight="1" thickBot="1" x14ac:dyDescent="0.3"/>
    <row r="8" spans="2:17" customFormat="1" ht="18" customHeight="1" x14ac:dyDescent="0.25">
      <c r="B8" s="1260" t="s">
        <v>482</v>
      </c>
      <c r="C8" s="1261"/>
      <c r="D8" s="1261"/>
      <c r="E8" s="1261"/>
      <c r="F8" s="1274"/>
      <c r="G8" s="1274"/>
      <c r="H8" s="1274"/>
      <c r="I8" s="1274"/>
      <c r="J8" s="1117"/>
      <c r="L8" s="1260" t="s">
        <v>493</v>
      </c>
      <c r="M8" s="1261"/>
      <c r="N8" s="1261"/>
      <c r="O8" s="1262"/>
    </row>
    <row r="9" spans="2:17" customFormat="1" ht="76.5" customHeight="1" x14ac:dyDescent="0.25">
      <c r="B9" s="1275" t="s">
        <v>575</v>
      </c>
      <c r="C9" s="1276"/>
      <c r="D9" s="1276"/>
      <c r="E9" s="1276"/>
      <c r="F9" s="1277"/>
      <c r="G9" s="1277"/>
      <c r="H9" s="1277"/>
      <c r="I9" s="1277"/>
      <c r="J9" s="1278"/>
      <c r="L9" s="1263"/>
      <c r="M9" s="1264"/>
      <c r="N9" s="1264"/>
      <c r="O9" s="1265"/>
    </row>
    <row r="10" spans="2:17" customFormat="1" ht="42.75" customHeight="1" thickBot="1" x14ac:dyDescent="0.35">
      <c r="B10" s="1118"/>
      <c r="C10" s="1241"/>
      <c r="D10" s="1241"/>
      <c r="E10" s="1241"/>
      <c r="F10" s="1241"/>
      <c r="G10" s="1241"/>
      <c r="H10" s="1241"/>
      <c r="I10" s="1241"/>
      <c r="J10" s="1119"/>
      <c r="L10" s="1122"/>
      <c r="M10" s="1266"/>
      <c r="N10" s="1266"/>
      <c r="O10" s="1123"/>
      <c r="Q10" s="417"/>
    </row>
    <row r="11" spans="2:17" customFormat="1" ht="20.25" customHeight="1" x14ac:dyDescent="0.6">
      <c r="B11" s="1271" t="s">
        <v>142</v>
      </c>
      <c r="C11" s="1272"/>
      <c r="D11" s="2"/>
      <c r="E11" s="158" t="s">
        <v>275</v>
      </c>
      <c r="F11" s="17"/>
      <c r="G11" s="158" t="s">
        <v>276</v>
      </c>
      <c r="H11" s="17"/>
      <c r="I11" s="24"/>
      <c r="J11" s="18"/>
      <c r="L11" s="163" t="s">
        <v>276</v>
      </c>
      <c r="M11" s="1273" t="s">
        <v>141</v>
      </c>
      <c r="N11" s="1273"/>
      <c r="O11" s="584"/>
    </row>
    <row r="12" spans="2:17" customFormat="1" ht="20.25" customHeight="1" x14ac:dyDescent="0.3">
      <c r="B12" s="4"/>
      <c r="C12" s="23" t="s">
        <v>662</v>
      </c>
      <c r="D12" s="1"/>
      <c r="E12" s="6">
        <v>0</v>
      </c>
      <c r="F12" s="25"/>
      <c r="G12" s="606">
        <f>E12*12</f>
        <v>0</v>
      </c>
      <c r="H12" s="22"/>
      <c r="I12" s="26"/>
      <c r="J12" s="21"/>
      <c r="L12" s="609">
        <f ca="1">'Step 4-Reports &amp; Comparisons'!E108</f>
        <v>0</v>
      </c>
      <c r="M12" s="1267" t="s">
        <v>349</v>
      </c>
      <c r="N12" s="1267"/>
      <c r="O12" s="639"/>
      <c r="P12" s="81"/>
      <c r="Q12" s="416"/>
    </row>
    <row r="13" spans="2:17" customFormat="1" ht="20.25" customHeight="1" x14ac:dyDescent="0.3">
      <c r="B13" s="1257" t="s">
        <v>87</v>
      </c>
      <c r="C13" s="1258"/>
      <c r="D13" s="1"/>
      <c r="E13" s="6">
        <v>0</v>
      </c>
      <c r="F13" s="25"/>
      <c r="G13" s="606">
        <f>E13*12</f>
        <v>0</v>
      </c>
      <c r="H13" s="22"/>
      <c r="I13" s="26"/>
      <c r="J13" s="21"/>
      <c r="L13" s="609">
        <f>G13</f>
        <v>0</v>
      </c>
      <c r="M13" s="90" t="s">
        <v>87</v>
      </c>
      <c r="N13" s="479"/>
      <c r="O13" s="639"/>
      <c r="Q13" s="415"/>
    </row>
    <row r="14" spans="2:17" customFormat="1" ht="20.25" customHeight="1" x14ac:dyDescent="0.3">
      <c r="B14" s="1257" t="s">
        <v>232</v>
      </c>
      <c r="C14" s="1258"/>
      <c r="D14" s="1"/>
      <c r="E14" s="6">
        <v>0</v>
      </c>
      <c r="F14" s="25"/>
      <c r="G14" s="606">
        <f>E14*12</f>
        <v>0</v>
      </c>
      <c r="H14" s="22"/>
      <c r="I14" s="26"/>
      <c r="J14" s="21"/>
      <c r="L14" s="609">
        <f>G14</f>
        <v>0</v>
      </c>
      <c r="M14" s="90" t="s">
        <v>232</v>
      </c>
      <c r="N14" s="479"/>
      <c r="O14" s="639"/>
      <c r="Q14" s="81"/>
    </row>
    <row r="15" spans="2:17" customFormat="1" ht="20.25" customHeight="1" x14ac:dyDescent="0.3">
      <c r="B15" s="4"/>
      <c r="C15" s="23" t="s">
        <v>206</v>
      </c>
      <c r="D15" s="1"/>
      <c r="E15" s="608">
        <v>0</v>
      </c>
      <c r="F15" s="22"/>
      <c r="G15" s="607">
        <f>E15*12</f>
        <v>0</v>
      </c>
      <c r="H15" s="22"/>
      <c r="I15" s="95" t="s">
        <v>144</v>
      </c>
      <c r="J15" s="96">
        <f>IF(ISERROR(E15/E12),0,E15/E12)</f>
        <v>0</v>
      </c>
      <c r="L15" s="610">
        <f ca="1">L12*J15</f>
        <v>0</v>
      </c>
      <c r="M15" s="92">
        <f>J15</f>
        <v>0</v>
      </c>
      <c r="N15" s="94" t="s">
        <v>145</v>
      </c>
      <c r="O15" s="91"/>
    </row>
    <row r="16" spans="2:17" customFormat="1" ht="15" customHeight="1" x14ac:dyDescent="0.3">
      <c r="B16" s="4"/>
      <c r="C16" s="23"/>
      <c r="D16" s="1"/>
      <c r="E16" s="80"/>
      <c r="F16" s="22"/>
      <c r="G16" s="80"/>
      <c r="H16" s="22"/>
      <c r="I16" s="1255" t="s">
        <v>143</v>
      </c>
      <c r="J16" s="1256"/>
      <c r="L16" s="89"/>
      <c r="M16" s="92"/>
      <c r="N16" s="94"/>
      <c r="O16" s="91"/>
    </row>
    <row r="17" spans="2:15" customFormat="1" ht="20.25" customHeight="1" x14ac:dyDescent="0.3">
      <c r="B17" s="4"/>
      <c r="C17" s="23" t="s">
        <v>657</v>
      </c>
      <c r="D17" s="604">
        <v>0</v>
      </c>
      <c r="E17" s="606">
        <f>IF(ISERROR(D17/(1-D17)*E15),0,D17/(1-D17)*E15)</f>
        <v>0</v>
      </c>
      <c r="F17" s="22"/>
      <c r="G17" s="606">
        <f>E17*12</f>
        <v>0</v>
      </c>
      <c r="H17" s="22"/>
      <c r="J17" s="21"/>
      <c r="L17" s="609">
        <f ca="1">IF(ISERROR(D17/(1-D17)*L15),0,D17/(1-D17)*L15)</f>
        <v>0</v>
      </c>
      <c r="M17" s="92" t="s">
        <v>534</v>
      </c>
      <c r="N17" s="94"/>
      <c r="O17" s="91"/>
    </row>
    <row r="18" spans="2:15" s="5" customFormat="1" ht="13.5" customHeight="1" thickBot="1" x14ac:dyDescent="0.35">
      <c r="B18" s="11"/>
      <c r="C18" s="27"/>
      <c r="D18" s="12"/>
      <c r="E18" s="13"/>
      <c r="F18" s="28"/>
      <c r="G18" s="29"/>
      <c r="H18" s="30"/>
      <c r="I18" s="1269"/>
      <c r="J18" s="1270"/>
      <c r="L18" s="82"/>
      <c r="M18" s="90"/>
      <c r="N18" s="93"/>
      <c r="O18" s="83"/>
    </row>
    <row r="19" spans="2:15" s="5" customFormat="1" ht="16.2" thickBot="1" x14ac:dyDescent="0.35">
      <c r="B19" s="10"/>
      <c r="C19" s="31"/>
      <c r="D19" s="10"/>
      <c r="E19" s="32"/>
      <c r="F19" s="33"/>
      <c r="G19" s="34"/>
      <c r="H19" s="35"/>
      <c r="I19" s="36"/>
      <c r="J19" s="35"/>
      <c r="L19" s="82"/>
      <c r="O19" s="83"/>
    </row>
    <row r="20" spans="2:15" s="15" customFormat="1" ht="23.4" x14ac:dyDescent="0.6">
      <c r="B20" s="37" t="s">
        <v>289</v>
      </c>
      <c r="C20" s="17"/>
      <c r="D20" s="24"/>
      <c r="E20" s="157" t="s">
        <v>275</v>
      </c>
      <c r="F20" s="17"/>
      <c r="G20" s="157" t="s">
        <v>276</v>
      </c>
      <c r="H20" s="17"/>
      <c r="I20" s="157" t="s">
        <v>533</v>
      </c>
      <c r="J20" s="18"/>
      <c r="K20" s="38"/>
      <c r="L20" s="162" t="s">
        <v>276</v>
      </c>
      <c r="M20" s="17"/>
      <c r="N20" s="157" t="s">
        <v>533</v>
      </c>
      <c r="O20" s="18"/>
    </row>
    <row r="21" spans="2:15" x14ac:dyDescent="0.3">
      <c r="B21" s="40"/>
      <c r="C21" s="23" t="s">
        <v>207</v>
      </c>
      <c r="D21" s="1"/>
      <c r="E21" s="611">
        <f>E12</f>
        <v>0</v>
      </c>
      <c r="F21" s="39"/>
      <c r="G21" s="611">
        <f>G12</f>
        <v>0</v>
      </c>
      <c r="H21" s="20"/>
      <c r="I21" s="615">
        <f>IF(ISERROR(G21/$G$26),0,G21/$G$26)</f>
        <v>0</v>
      </c>
      <c r="J21" s="19"/>
      <c r="K21" s="40"/>
      <c r="L21" s="620">
        <f ca="1">L12</f>
        <v>0</v>
      </c>
      <c r="M21" s="20"/>
      <c r="N21" s="615">
        <f ca="1">IF(ISERROR(L21/$L$26),0,L21/$L$26)</f>
        <v>0</v>
      </c>
      <c r="O21" s="19"/>
    </row>
    <row r="22" spans="2:15" x14ac:dyDescent="0.3">
      <c r="B22" s="40"/>
      <c r="C22" s="23" t="s">
        <v>269</v>
      </c>
      <c r="D22" s="1"/>
      <c r="E22" s="612">
        <f>E13</f>
        <v>0</v>
      </c>
      <c r="F22" s="39"/>
      <c r="G22" s="606">
        <f>G13</f>
        <v>0</v>
      </c>
      <c r="H22" s="20"/>
      <c r="I22" s="616">
        <f>IF(ISERROR(G22/$G$26),0,G22/$G$26)</f>
        <v>0</v>
      </c>
      <c r="J22" s="19"/>
      <c r="K22" s="40"/>
      <c r="L22" s="621">
        <f>L13</f>
        <v>0</v>
      </c>
      <c r="M22" s="20"/>
      <c r="N22" s="616">
        <f ca="1">IF(ISERROR(L22/$L$26),0,L22/$L$26)</f>
        <v>0</v>
      </c>
      <c r="O22" s="19"/>
    </row>
    <row r="23" spans="2:15" x14ac:dyDescent="0.3">
      <c r="B23" s="40"/>
      <c r="C23" s="23" t="s">
        <v>232</v>
      </c>
      <c r="D23" s="1"/>
      <c r="E23" s="606">
        <f>E14</f>
        <v>0</v>
      </c>
      <c r="F23" s="39"/>
      <c r="G23" s="606">
        <f>G14</f>
        <v>0</v>
      </c>
      <c r="H23" s="20"/>
      <c r="I23" s="616">
        <f>IF(ISERROR(G23/$G$26),0,G23/$G$26)</f>
        <v>0</v>
      </c>
      <c r="J23" s="19"/>
      <c r="K23" s="40"/>
      <c r="L23" s="621">
        <f>L14</f>
        <v>0</v>
      </c>
      <c r="M23" s="20"/>
      <c r="N23" s="616">
        <f ca="1">IF(ISERROR(L23/$L$26),0,L23/$L$26)</f>
        <v>0</v>
      </c>
      <c r="O23" s="19"/>
    </row>
    <row r="24" spans="2:15" ht="19.5" customHeight="1" x14ac:dyDescent="0.3">
      <c r="B24" s="40"/>
      <c r="C24" s="23" t="s">
        <v>532</v>
      </c>
      <c r="D24" s="1"/>
      <c r="E24" s="613">
        <f>E15+E17</f>
        <v>0</v>
      </c>
      <c r="F24" s="39"/>
      <c r="G24" s="613">
        <f>G15+G17</f>
        <v>0</v>
      </c>
      <c r="H24" s="20"/>
      <c r="I24" s="617">
        <f>IF(ISERROR(G24/$G$26),0,G24/$G$26)</f>
        <v>0</v>
      </c>
      <c r="J24" s="19"/>
      <c r="K24" s="40"/>
      <c r="L24" s="622">
        <f ca="1">L15+L17</f>
        <v>0</v>
      </c>
      <c r="M24" s="20"/>
      <c r="N24" s="617">
        <f ca="1">IF(ISERROR(L24/$L$26),0,L24/$L$26)</f>
        <v>0</v>
      </c>
      <c r="O24" s="19"/>
    </row>
    <row r="25" spans="2:15" ht="9" customHeight="1" x14ac:dyDescent="0.3">
      <c r="B25" s="40"/>
      <c r="C25" s="23"/>
      <c r="D25" s="1"/>
      <c r="E25" s="606"/>
      <c r="F25" s="39"/>
      <c r="G25" s="606"/>
      <c r="H25" s="20"/>
      <c r="I25" s="618"/>
      <c r="J25" s="19"/>
      <c r="K25" s="40"/>
      <c r="L25" s="621"/>
      <c r="M25" s="20"/>
      <c r="N25" s="618"/>
      <c r="O25" s="19"/>
    </row>
    <row r="26" spans="2:15" ht="18" thickBot="1" x14ac:dyDescent="0.35">
      <c r="B26" s="40"/>
      <c r="C26" s="23" t="s">
        <v>270</v>
      </c>
      <c r="D26" s="1"/>
      <c r="E26" s="614">
        <f>SUM(E21:E25)</f>
        <v>0</v>
      </c>
      <c r="F26" s="39"/>
      <c r="G26" s="614">
        <f>SUM(G21:G25)</f>
        <v>0</v>
      </c>
      <c r="H26" s="20"/>
      <c r="I26" s="619">
        <f>SUM(I21:I25)</f>
        <v>0</v>
      </c>
      <c r="J26" s="19"/>
      <c r="K26" s="40"/>
      <c r="L26" s="623">
        <f ca="1">SUM(L21:L25)</f>
        <v>0</v>
      </c>
      <c r="M26" s="20"/>
      <c r="N26" s="619">
        <f ca="1">SUM(N21:N25)</f>
        <v>0</v>
      </c>
      <c r="O26" s="19"/>
    </row>
    <row r="27" spans="2:15" x14ac:dyDescent="0.3">
      <c r="B27" s="42"/>
      <c r="C27" s="43"/>
      <c r="D27" s="44"/>
      <c r="E27" s="45"/>
      <c r="F27" s="45"/>
      <c r="G27" s="45"/>
      <c r="H27" s="45"/>
      <c r="I27" s="44"/>
      <c r="J27" s="46"/>
      <c r="K27" s="40"/>
      <c r="L27" s="85"/>
      <c r="M27" s="45"/>
      <c r="N27" s="44"/>
      <c r="O27" s="46"/>
    </row>
    <row r="28" spans="2:15" s="150" customFormat="1" ht="41.25" customHeight="1" x14ac:dyDescent="0.6">
      <c r="B28" s="151" t="s">
        <v>290</v>
      </c>
      <c r="C28" s="152"/>
      <c r="D28" s="153"/>
      <c r="E28" s="159" t="s">
        <v>275</v>
      </c>
      <c r="F28" s="152"/>
      <c r="G28" s="160" t="s">
        <v>276</v>
      </c>
      <c r="H28" s="152"/>
      <c r="I28" s="156" t="s">
        <v>90</v>
      </c>
      <c r="J28" s="154"/>
      <c r="K28" s="155"/>
      <c r="L28" s="161" t="s">
        <v>276</v>
      </c>
      <c r="M28" s="152"/>
      <c r="N28" s="153" t="s">
        <v>90</v>
      </c>
      <c r="O28" s="154"/>
    </row>
    <row r="29" spans="2:15" x14ac:dyDescent="0.3">
      <c r="B29" s="40"/>
      <c r="C29" s="23" t="s">
        <v>291</v>
      </c>
      <c r="D29" s="1"/>
      <c r="E29" s="638">
        <f>E15</f>
        <v>0</v>
      </c>
      <c r="F29" s="47"/>
      <c r="G29" s="607">
        <f>E29*12</f>
        <v>0</v>
      </c>
      <c r="H29" s="48"/>
      <c r="I29" s="634">
        <f>IF(ISERROR(G29/G26),0,G29/G26)</f>
        <v>0</v>
      </c>
      <c r="J29" s="19"/>
      <c r="K29" s="40"/>
      <c r="L29" s="629">
        <f ca="1">L15</f>
        <v>0</v>
      </c>
      <c r="M29" s="48"/>
      <c r="N29" s="624">
        <f ca="1">IF(ISERROR(L29/L26),0,L29/L26)</f>
        <v>0</v>
      </c>
      <c r="O29" s="19"/>
    </row>
    <row r="30" spans="2:15" x14ac:dyDescent="0.3">
      <c r="B30" s="40"/>
      <c r="C30" s="23" t="s">
        <v>446</v>
      </c>
      <c r="D30" s="1"/>
      <c r="E30" s="635">
        <f>G30/12</f>
        <v>0</v>
      </c>
      <c r="F30" s="47"/>
      <c r="G30" s="635">
        <f>SUM(_EmpTCost)-G31</f>
        <v>0</v>
      </c>
      <c r="H30" s="48"/>
      <c r="I30" s="625">
        <f>IF(ISERROR(G30/G26),0,G30/G26)</f>
        <v>0</v>
      </c>
      <c r="J30" s="19"/>
      <c r="K30" s="40"/>
      <c r="L30" s="630">
        <f>G30</f>
        <v>0</v>
      </c>
      <c r="M30" s="48"/>
      <c r="N30" s="625">
        <f ca="1">IF(ISERROR(L30/L26),0,L30/L26)</f>
        <v>0</v>
      </c>
      <c r="O30" s="19"/>
    </row>
    <row r="31" spans="2:15" x14ac:dyDescent="0.3">
      <c r="B31" s="40"/>
      <c r="C31" s="23" t="s">
        <v>447</v>
      </c>
      <c r="D31" s="1"/>
      <c r="E31" s="607">
        <f>G31/12</f>
        <v>0</v>
      </c>
      <c r="F31" s="47"/>
      <c r="G31" s="635">
        <f>'Step 2-Overhead'!D168+SUM(_NonBillFieldCost)</f>
        <v>0</v>
      </c>
      <c r="H31" s="48"/>
      <c r="I31" s="625">
        <f>IF(ISERROR(G31/G26),0,G31/G26)</f>
        <v>0</v>
      </c>
      <c r="J31" s="19"/>
      <c r="K31" s="40"/>
      <c r="L31" s="630">
        <f>G31</f>
        <v>0</v>
      </c>
      <c r="M31" s="48"/>
      <c r="N31" s="625">
        <f ca="1">IF(ISERROR(L31/L26),0,L31/L26)</f>
        <v>0</v>
      </c>
      <c r="O31" s="19"/>
    </row>
    <row r="32" spans="2:15" x14ac:dyDescent="0.3">
      <c r="B32" s="40"/>
      <c r="C32" s="23" t="s">
        <v>311</v>
      </c>
      <c r="D32" s="1"/>
      <c r="E32" s="636">
        <f>G32/12</f>
        <v>8.3333333333333331E-5</v>
      </c>
      <c r="F32" s="47"/>
      <c r="G32" s="636">
        <f>'Step 2-Overhead'!F152</f>
        <v>1E-3</v>
      </c>
      <c r="H32" s="48"/>
      <c r="I32" s="626">
        <f>IF(ISERROR(G32/G26),0,G32/G26)</f>
        <v>0</v>
      </c>
      <c r="J32" s="19"/>
      <c r="K32" s="40"/>
      <c r="L32" s="631">
        <f>G32</f>
        <v>1E-3</v>
      </c>
      <c r="M32" s="48"/>
      <c r="N32" s="626">
        <f ca="1">IF(ISERROR(L32/L26),0,L32/L26)</f>
        <v>0</v>
      </c>
      <c r="O32" s="19"/>
    </row>
    <row r="33" spans="2:15" x14ac:dyDescent="0.3">
      <c r="B33" s="40"/>
      <c r="C33" s="23"/>
      <c r="D33" s="1"/>
      <c r="E33" s="607"/>
      <c r="F33" s="47"/>
      <c r="G33" s="607"/>
      <c r="H33" s="48"/>
      <c r="I33" s="627"/>
      <c r="J33" s="19"/>
      <c r="K33" s="40"/>
      <c r="L33" s="632"/>
      <c r="M33" s="48"/>
      <c r="N33" s="627"/>
      <c r="O33" s="19"/>
    </row>
    <row r="34" spans="2:15" ht="18" thickBot="1" x14ac:dyDescent="0.35">
      <c r="B34" s="40"/>
      <c r="C34" s="23" t="s">
        <v>292</v>
      </c>
      <c r="D34" s="1"/>
      <c r="E34" s="637">
        <f>SUM(E29:E33)</f>
        <v>8.3333333333333331E-5</v>
      </c>
      <c r="F34" s="47"/>
      <c r="G34" s="637">
        <f>SUM(G29:G33)</f>
        <v>1E-3</v>
      </c>
      <c r="H34" s="48"/>
      <c r="I34" s="628">
        <f>SUM(I29:I33)</f>
        <v>0</v>
      </c>
      <c r="J34" s="19"/>
      <c r="K34" s="40"/>
      <c r="L34" s="633">
        <f ca="1">SUM(L29:L33)</f>
        <v>1E-3</v>
      </c>
      <c r="M34" s="48"/>
      <c r="N34" s="628">
        <f ca="1">SUM(N29:N33)</f>
        <v>0</v>
      </c>
      <c r="O34" s="19"/>
    </row>
    <row r="35" spans="2:15" x14ac:dyDescent="0.3">
      <c r="B35" s="75"/>
      <c r="C35" s="41"/>
      <c r="D35" s="1"/>
      <c r="E35" s="39"/>
      <c r="F35" s="39"/>
      <c r="G35" s="39"/>
      <c r="H35" s="20"/>
      <c r="I35" s="49"/>
      <c r="J35" s="19"/>
      <c r="K35" s="40"/>
      <c r="L35" s="84"/>
      <c r="M35" s="20"/>
      <c r="N35" s="49"/>
      <c r="O35" s="19"/>
    </row>
    <row r="36" spans="2:15" ht="21" x14ac:dyDescent="0.4">
      <c r="B36" s="50"/>
      <c r="C36" s="51"/>
      <c r="D36" s="52"/>
      <c r="E36" s="51"/>
      <c r="F36" s="51"/>
      <c r="G36" s="51"/>
      <c r="H36" s="53"/>
      <c r="I36" s="54"/>
      <c r="J36" s="55"/>
      <c r="K36" s="40"/>
      <c r="L36" s="86"/>
      <c r="M36" s="53"/>
      <c r="N36" s="54"/>
      <c r="O36" s="55"/>
    </row>
    <row r="37" spans="2:15" s="147" customFormat="1" ht="21.6" thickBot="1" x14ac:dyDescent="0.45">
      <c r="B37" s="56" t="s">
        <v>208</v>
      </c>
      <c r="C37" s="74"/>
      <c r="D37" s="1"/>
      <c r="E37" s="57">
        <f>E26-E34</f>
        <v>-8.3333333333333331E-5</v>
      </c>
      <c r="F37" s="58"/>
      <c r="G37" s="57">
        <f>G26-G34</f>
        <v>-1E-3</v>
      </c>
      <c r="H37" s="59"/>
      <c r="I37" s="60">
        <f>I26-I34</f>
        <v>0</v>
      </c>
      <c r="J37" s="741"/>
      <c r="K37" s="148"/>
      <c r="L37" s="87">
        <f ca="1">L26-L34</f>
        <v>-1E-3</v>
      </c>
      <c r="M37" s="59"/>
      <c r="N37" s="60">
        <f ca="1">N26-N34</f>
        <v>0</v>
      </c>
      <c r="O37" s="741"/>
    </row>
    <row r="38" spans="2:15" s="147" customFormat="1" ht="6.75" customHeight="1" thickTop="1" thickBot="1" x14ac:dyDescent="0.45">
      <c r="B38" s="149"/>
      <c r="C38" s="61"/>
      <c r="D38" s="62"/>
      <c r="E38" s="63"/>
      <c r="F38" s="29"/>
      <c r="G38" s="63"/>
      <c r="H38" s="64"/>
      <c r="I38" s="65"/>
      <c r="J38" s="66"/>
      <c r="K38" s="148"/>
      <c r="L38" s="88"/>
      <c r="M38" s="64"/>
      <c r="N38" s="65"/>
      <c r="O38" s="66"/>
    </row>
    <row r="39" spans="2:15" s="69" customFormat="1" ht="13.5" customHeight="1" x14ac:dyDescent="0.3">
      <c r="B39" s="67"/>
      <c r="C39" s="68"/>
      <c r="D39" s="16"/>
      <c r="E39" s="16"/>
      <c r="F39" s="16"/>
      <c r="G39" s="16"/>
      <c r="H39" s="16"/>
      <c r="I39" s="16"/>
      <c r="J39" s="16"/>
      <c r="L39" s="70"/>
    </row>
    <row r="40" spans="2:15" x14ac:dyDescent="0.3">
      <c r="B40" s="13"/>
      <c r="C40" s="71"/>
      <c r="D40" s="71"/>
      <c r="E40" s="71"/>
      <c r="F40" s="71"/>
      <c r="G40" s="72"/>
      <c r="H40" s="71"/>
      <c r="I40" s="72"/>
      <c r="J40" s="71"/>
    </row>
    <row r="41" spans="2:15" x14ac:dyDescent="0.3">
      <c r="B41" s="97"/>
      <c r="C41" s="71"/>
      <c r="D41" s="71"/>
      <c r="E41" s="73"/>
      <c r="F41" s="71"/>
      <c r="G41" s="72"/>
      <c r="H41" s="71"/>
      <c r="I41" s="72"/>
      <c r="J41" s="71"/>
    </row>
    <row r="42" spans="2:15" x14ac:dyDescent="0.3">
      <c r="C42" s="71"/>
      <c r="D42" s="71"/>
      <c r="E42" s="71"/>
      <c r="F42" s="71"/>
      <c r="G42" s="72"/>
      <c r="H42" s="71"/>
      <c r="I42" s="72"/>
      <c r="J42" s="71"/>
    </row>
    <row r="44" spans="2:15" x14ac:dyDescent="0.3">
      <c r="B44" s="97"/>
      <c r="C44" s="97"/>
      <c r="D44" s="97"/>
      <c r="E44" s="97"/>
      <c r="F44" s="97"/>
      <c r="G44" s="97"/>
      <c r="H44" s="97"/>
      <c r="I44" s="97"/>
      <c r="J44" s="97"/>
      <c r="K44" s="97"/>
      <c r="L44" s="97"/>
    </row>
    <row r="45" spans="2:15" x14ac:dyDescent="0.3">
      <c r="B45" s="97"/>
      <c r="C45" s="97"/>
      <c r="D45" s="97"/>
      <c r="E45" s="97"/>
      <c r="F45" s="97"/>
      <c r="G45" s="97"/>
      <c r="H45" s="97"/>
      <c r="I45" s="97"/>
      <c r="J45" s="97"/>
      <c r="K45" s="97"/>
      <c r="L45" s="97"/>
    </row>
    <row r="57" spans="2:15" x14ac:dyDescent="0.3">
      <c r="B57" s="1279"/>
      <c r="C57" s="1279"/>
      <c r="D57" s="1279"/>
      <c r="E57" s="1279"/>
      <c r="F57" s="1279"/>
      <c r="G57" s="1279"/>
      <c r="H57" s="1279"/>
      <c r="I57" s="1279"/>
      <c r="J57" s="1279"/>
      <c r="K57" s="1279"/>
      <c r="L57" s="1279"/>
      <c r="M57" s="1279"/>
      <c r="N57" s="1279"/>
      <c r="O57" s="1279"/>
    </row>
    <row r="58" spans="2:15" x14ac:dyDescent="0.3">
      <c r="B58" s="1279"/>
      <c r="C58" s="1279"/>
      <c r="D58" s="1279"/>
      <c r="E58" s="1279"/>
      <c r="F58" s="1279"/>
      <c r="G58" s="1279"/>
      <c r="H58" s="1279"/>
      <c r="I58" s="1279"/>
      <c r="J58" s="1279"/>
      <c r="K58" s="1279"/>
      <c r="L58" s="1279"/>
      <c r="M58" s="1279"/>
      <c r="N58" s="1279"/>
      <c r="O58" s="1279"/>
    </row>
    <row r="59" spans="2:15" x14ac:dyDescent="0.3">
      <c r="B59" s="1279"/>
      <c r="C59" s="1279"/>
      <c r="D59" s="1279"/>
      <c r="E59" s="1279"/>
      <c r="F59" s="1279"/>
      <c r="G59" s="1279"/>
      <c r="H59" s="1279"/>
      <c r="I59" s="1279"/>
      <c r="J59" s="1279"/>
      <c r="K59" s="1279"/>
      <c r="L59" s="1279"/>
      <c r="M59" s="1279"/>
      <c r="N59" s="1279"/>
      <c r="O59" s="1279"/>
    </row>
    <row r="62" spans="2:15" ht="22.8" x14ac:dyDescent="0.4">
      <c r="E62" s="69"/>
      <c r="F62" s="15"/>
      <c r="G62" s="804"/>
      <c r="H62" s="15"/>
      <c r="I62" s="15"/>
      <c r="J62" s="15"/>
      <c r="K62" s="15"/>
      <c r="L62" s="15"/>
      <c r="M62" s="15"/>
      <c r="N62" s="15"/>
    </row>
    <row r="63" spans="2:15" ht="20.399999999999999" x14ac:dyDescent="0.35">
      <c r="C63" s="740"/>
      <c r="E63" s="738"/>
      <c r="J63" s="742"/>
    </row>
    <row r="64" spans="2:15" ht="20.399999999999999" x14ac:dyDescent="0.35">
      <c r="C64" s="740"/>
      <c r="E64" s="738"/>
      <c r="G64" s="1268"/>
      <c r="H64" s="1268"/>
    </row>
    <row r="65" spans="3:8" ht="20.399999999999999" x14ac:dyDescent="0.35">
      <c r="C65" s="740"/>
      <c r="D65" s="473"/>
      <c r="E65" s="737"/>
      <c r="G65" s="805"/>
      <c r="H65" s="15"/>
    </row>
    <row r="66" spans="3:8" x14ac:dyDescent="0.3">
      <c r="C66" s="740"/>
      <c r="D66" s="473"/>
      <c r="E66" s="737"/>
      <c r="G66" s="806"/>
    </row>
    <row r="67" spans="3:8" x14ac:dyDescent="0.3">
      <c r="C67" s="740"/>
      <c r="D67" s="473"/>
      <c r="E67" s="737"/>
    </row>
    <row r="68" spans="3:8" x14ac:dyDescent="0.3">
      <c r="C68" s="740"/>
      <c r="E68" s="737"/>
    </row>
    <row r="69" spans="3:8" x14ac:dyDescent="0.3">
      <c r="C69" s="740"/>
      <c r="E69" s="737"/>
    </row>
    <row r="70" spans="3:8" x14ac:dyDescent="0.3">
      <c r="C70" s="740"/>
      <c r="E70" s="739"/>
    </row>
    <row r="71" spans="3:8" x14ac:dyDescent="0.3">
      <c r="C71" s="740"/>
    </row>
    <row r="72" spans="3:8" x14ac:dyDescent="0.3">
      <c r="C72" s="740"/>
      <c r="E72" s="734"/>
    </row>
    <row r="73" spans="3:8" x14ac:dyDescent="0.3">
      <c r="C73" s="740"/>
      <c r="E73" s="734"/>
    </row>
    <row r="74" spans="3:8" x14ac:dyDescent="0.3">
      <c r="C74" s="740"/>
      <c r="E74" s="736"/>
    </row>
    <row r="75" spans="3:8" x14ac:dyDescent="0.3">
      <c r="C75" s="740"/>
      <c r="E75" s="735"/>
    </row>
    <row r="76" spans="3:8" x14ac:dyDescent="0.3">
      <c r="C76" s="740"/>
    </row>
  </sheetData>
  <sheetProtection password="EAAB" sheet="1"/>
  <protectedRanges>
    <protectedRange sqref="E14" name="Range2"/>
    <protectedRange sqref="D17 E12:E13 E15:E16" name="Range1"/>
  </protectedRanges>
  <mergeCells count="13">
    <mergeCell ref="G64:H64"/>
    <mergeCell ref="I18:J18"/>
    <mergeCell ref="B11:C11"/>
    <mergeCell ref="M11:N11"/>
    <mergeCell ref="B8:J8"/>
    <mergeCell ref="B9:J10"/>
    <mergeCell ref="B57:O59"/>
    <mergeCell ref="I16:J16"/>
    <mergeCell ref="B13:C13"/>
    <mergeCell ref="B14:C14"/>
    <mergeCell ref="B6:O6"/>
    <mergeCell ref="L8:O10"/>
    <mergeCell ref="M12:N12"/>
  </mergeCells>
  <phoneticPr fontId="42" type="noConversion"/>
  <dataValidations count="1">
    <dataValidation type="list" allowBlank="1" showInputMessage="1" showErrorMessage="1" prompt="Choose one option from the drop down list." sqref="G64" xr:uid="{00000000-0002-0000-0500-000000000000}">
      <formula1>$C$62:$C$70</formula1>
    </dataValidation>
  </dataValidations>
  <pageMargins left="0.7" right="0.7" top="0.75" bottom="0.75" header="0.3" footer="0.3"/>
  <pageSetup scale="44" orientation="portrait" r:id="rId1"/>
  <headerFooter>
    <oddFooter>&amp;L&amp;A&amp;C&amp;P&amp;RPHCC Educational Foundation Overhead &amp; Profit Calculator
For informational purposes only, use at your own risk.  
© 2006-2011 PHCC Educational Foundation™.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C1:CE603"/>
  <sheetViews>
    <sheetView showGridLines="0" zoomScale="90" zoomScaleNormal="90" workbookViewId="0">
      <pane xSplit="5" topLeftCell="F1" activePane="topRight" state="frozen"/>
      <selection pane="topRight" activeCell="C17" sqref="C17"/>
    </sheetView>
  </sheetViews>
  <sheetFormatPr defaultColWidth="9.109375" defaultRowHeight="13.2" x14ac:dyDescent="0.25"/>
  <cols>
    <col min="1" max="2" width="2.33203125" customWidth="1"/>
    <col min="3" max="3" width="19.44140625" customWidth="1"/>
    <col min="4" max="4" width="36.5546875" customWidth="1"/>
    <col min="5" max="5" width="10.44140625" customWidth="1"/>
    <col min="6" max="6" width="8.88671875" customWidth="1"/>
    <col min="7" max="7" width="17.109375" customWidth="1"/>
    <col min="8" max="8" width="9" customWidth="1"/>
    <col min="9" max="9" width="17.109375" customWidth="1"/>
    <col min="10" max="10" width="8.88671875" customWidth="1"/>
    <col min="11" max="11" width="17.109375" customWidth="1"/>
    <col min="12" max="12" width="8.88671875" customWidth="1"/>
    <col min="13" max="13" width="17.109375" customWidth="1"/>
    <col min="14" max="14" width="7.109375" customWidth="1"/>
    <col min="15" max="15" width="17.109375" customWidth="1"/>
    <col min="16" max="16" width="7.109375" customWidth="1"/>
    <col min="17" max="17" width="17.109375" customWidth="1"/>
    <col min="18" max="18" width="8.88671875" customWidth="1"/>
    <col min="19" max="19" width="17.109375" customWidth="1"/>
    <col min="20" max="20" width="8.88671875" customWidth="1"/>
    <col min="21" max="21" width="17.109375" customWidth="1"/>
    <col min="22" max="22" width="8.88671875" customWidth="1"/>
    <col min="23" max="23" width="17.109375" customWidth="1"/>
    <col min="24" max="24" width="8.88671875" customWidth="1"/>
    <col min="25" max="25" width="17.109375" customWidth="1"/>
    <col min="26" max="26" width="8.88671875" customWidth="1"/>
    <col min="27" max="27" width="17.109375" customWidth="1"/>
    <col min="28" max="28" width="8.88671875" customWidth="1"/>
    <col min="29" max="29" width="17.109375" customWidth="1"/>
    <col min="33" max="33" width="11.33203125" hidden="1" customWidth="1"/>
    <col min="34" max="45" width="14.6640625" hidden="1" customWidth="1"/>
    <col min="46" max="83" width="9.109375" hidden="1" customWidth="1"/>
    <col min="84" max="84" width="9.109375" customWidth="1"/>
  </cols>
  <sheetData>
    <row r="1" spans="3:34" s="14" customFormat="1" ht="36.75" customHeight="1" x14ac:dyDescent="0.3">
      <c r="E1" s="541" t="s">
        <v>287</v>
      </c>
    </row>
    <row r="2" spans="3:34" s="14" customFormat="1" ht="25.5" customHeight="1" x14ac:dyDescent="0.35">
      <c r="E2" s="542" t="s">
        <v>607</v>
      </c>
      <c r="J2" s="835" t="s">
        <v>665</v>
      </c>
    </row>
    <row r="3" spans="3:34" s="14" customFormat="1" ht="7.5" customHeight="1" x14ac:dyDescent="0.3">
      <c r="E3" s="541"/>
    </row>
    <row r="4" spans="3:34" s="14" customFormat="1" ht="6.75" customHeight="1" thickBot="1" x14ac:dyDescent="0.35">
      <c r="E4" s="3"/>
    </row>
    <row r="5" spans="3:34" s="14" customFormat="1" ht="20.25" customHeight="1" x14ac:dyDescent="0.3">
      <c r="C5" s="1286" t="s">
        <v>611</v>
      </c>
      <c r="D5" s="1287"/>
      <c r="E5" s="1288"/>
      <c r="F5" s="196"/>
      <c r="H5" s="1280" t="s">
        <v>658</v>
      </c>
      <c r="I5" s="1281"/>
      <c r="J5" s="1281"/>
      <c r="K5" s="1281"/>
      <c r="L5" s="1281"/>
      <c r="M5" s="1281"/>
      <c r="N5" s="1225"/>
    </row>
    <row r="6" spans="3:34" s="14" customFormat="1" ht="20.25" customHeight="1" x14ac:dyDescent="0.3">
      <c r="C6" s="1289"/>
      <c r="D6" s="1290"/>
      <c r="E6" s="1291"/>
      <c r="F6" s="196"/>
      <c r="H6" s="1282"/>
      <c r="I6" s="965"/>
      <c r="J6" s="965"/>
      <c r="K6" s="965"/>
      <c r="L6" s="965"/>
      <c r="M6" s="965"/>
      <c r="N6" s="966"/>
    </row>
    <row r="7" spans="3:34" s="14" customFormat="1" ht="20.25" customHeight="1" thickBot="1" x14ac:dyDescent="0.35">
      <c r="C7" s="1289"/>
      <c r="D7" s="1290"/>
      <c r="E7" s="1291"/>
      <c r="F7" s="196"/>
      <c r="G7" s="196"/>
      <c r="H7" s="1282"/>
      <c r="I7" s="965"/>
      <c r="J7" s="965"/>
      <c r="K7" s="965"/>
      <c r="L7" s="965"/>
      <c r="M7" s="965"/>
      <c r="N7" s="966"/>
      <c r="O7" s="749"/>
    </row>
    <row r="8" spans="3:34" s="14" customFormat="1" ht="20.25" customHeight="1" thickTop="1" x14ac:dyDescent="0.3">
      <c r="C8" s="1289"/>
      <c r="D8" s="1290"/>
      <c r="E8" s="1291"/>
      <c r="F8" s="196"/>
      <c r="G8" s="1313" t="s">
        <v>531</v>
      </c>
      <c r="H8" s="965"/>
      <c r="I8" s="965"/>
      <c r="J8" s="965"/>
      <c r="K8" s="965"/>
      <c r="L8" s="965"/>
      <c r="M8" s="965"/>
      <c r="N8" s="966"/>
      <c r="O8" s="749"/>
    </row>
    <row r="9" spans="3:34" s="14" customFormat="1" ht="20.25" customHeight="1" thickBot="1" x14ac:dyDescent="0.35">
      <c r="C9" s="1289"/>
      <c r="D9" s="1290"/>
      <c r="E9" s="1291"/>
      <c r="F9" s="196"/>
      <c r="G9" s="1314"/>
      <c r="H9" s="965"/>
      <c r="I9" s="965"/>
      <c r="J9" s="965"/>
      <c r="K9" s="965"/>
      <c r="L9" s="965"/>
      <c r="M9" s="965"/>
      <c r="N9" s="966"/>
      <c r="O9" s="749"/>
    </row>
    <row r="10" spans="3:34" s="14" customFormat="1" ht="20.25" customHeight="1" thickTop="1" x14ac:dyDescent="0.3">
      <c r="C10" s="1289"/>
      <c r="D10" s="1290"/>
      <c r="E10" s="1291"/>
      <c r="F10" s="196"/>
      <c r="H10" s="1282"/>
      <c r="I10" s="965"/>
      <c r="J10" s="965"/>
      <c r="K10" s="965"/>
      <c r="L10" s="965"/>
      <c r="M10" s="965"/>
      <c r="N10" s="966"/>
      <c r="O10" s="749"/>
    </row>
    <row r="11" spans="3:34" s="14" customFormat="1" ht="20.25" customHeight="1" x14ac:dyDescent="0.3">
      <c r="C11" s="1289"/>
      <c r="D11" s="1290"/>
      <c r="E11" s="1291"/>
      <c r="F11" s="196"/>
      <c r="H11" s="1282"/>
      <c r="I11" s="965"/>
      <c r="J11" s="965"/>
      <c r="K11" s="965"/>
      <c r="L11" s="965"/>
      <c r="M11" s="965"/>
      <c r="N11" s="966"/>
      <c r="O11" s="749"/>
    </row>
    <row r="12" spans="3:34" s="14" customFormat="1" ht="20.25" customHeight="1" thickBot="1" x14ac:dyDescent="0.35">
      <c r="C12" s="1292"/>
      <c r="D12" s="1293"/>
      <c r="E12" s="1294"/>
      <c r="F12" s="196"/>
      <c r="G12" s="196"/>
      <c r="H12" s="1283"/>
      <c r="I12" s="1284"/>
      <c r="J12" s="1284"/>
      <c r="K12" s="1284"/>
      <c r="L12" s="1284"/>
      <c r="M12" s="1284"/>
      <c r="N12" s="1285"/>
      <c r="O12" s="749"/>
    </row>
    <row r="13" spans="3:34" ht="19.5" customHeight="1" thickBot="1" x14ac:dyDescent="0.35">
      <c r="Z13" s="14"/>
      <c r="AA13" s="14"/>
      <c r="AB13" s="14"/>
      <c r="AC13" s="14"/>
    </row>
    <row r="14" spans="3:34" ht="21.75" customHeight="1" thickBot="1" x14ac:dyDescent="0.35">
      <c r="C14" s="1300" t="s">
        <v>659</v>
      </c>
      <c r="D14" s="1301"/>
      <c r="E14" s="1302"/>
      <c r="F14" s="1295" t="s">
        <v>448</v>
      </c>
      <c r="G14" s="1296"/>
      <c r="H14" s="1295" t="s">
        <v>449</v>
      </c>
      <c r="I14" s="1296"/>
      <c r="J14" s="1295" t="s">
        <v>450</v>
      </c>
      <c r="K14" s="1296"/>
      <c r="L14" s="1295" t="s">
        <v>451</v>
      </c>
      <c r="M14" s="1296"/>
      <c r="N14" s="1295" t="s">
        <v>452</v>
      </c>
      <c r="O14" s="1296"/>
      <c r="P14" s="1295" t="s">
        <v>453</v>
      </c>
      <c r="Q14" s="1296"/>
      <c r="R14" s="1297" t="s">
        <v>454</v>
      </c>
      <c r="S14" s="1296"/>
      <c r="T14" s="1295" t="s">
        <v>455</v>
      </c>
      <c r="U14" s="1296"/>
      <c r="V14" s="1295" t="s">
        <v>456</v>
      </c>
      <c r="W14" s="1296"/>
      <c r="X14" s="1295" t="s">
        <v>457</v>
      </c>
      <c r="Y14" s="1296"/>
      <c r="Z14" s="1295" t="s">
        <v>458</v>
      </c>
      <c r="AA14" s="1296"/>
      <c r="AB14" s="1295" t="s">
        <v>459</v>
      </c>
      <c r="AC14" s="1296"/>
      <c r="AH14" s="13" t="s">
        <v>530</v>
      </c>
    </row>
    <row r="15" spans="3:34" ht="33.75" customHeight="1" x14ac:dyDescent="0.25">
      <c r="C15" s="484" t="s">
        <v>471</v>
      </c>
      <c r="D15" s="485"/>
      <c r="E15" s="486" t="s">
        <v>467</v>
      </c>
      <c r="F15" s="487" t="s">
        <v>473</v>
      </c>
      <c r="G15" s="488" t="s">
        <v>474</v>
      </c>
      <c r="H15" s="487" t="s">
        <v>473</v>
      </c>
      <c r="I15" s="488" t="s">
        <v>474</v>
      </c>
      <c r="J15" s="487" t="s">
        <v>473</v>
      </c>
      <c r="K15" s="488" t="s">
        <v>474</v>
      </c>
      <c r="L15" s="487" t="s">
        <v>473</v>
      </c>
      <c r="M15" s="488" t="s">
        <v>474</v>
      </c>
      <c r="N15" s="487" t="s">
        <v>473</v>
      </c>
      <c r="O15" s="488" t="s">
        <v>474</v>
      </c>
      <c r="P15" s="487" t="s">
        <v>473</v>
      </c>
      <c r="Q15" s="488" t="s">
        <v>474</v>
      </c>
      <c r="R15" s="489" t="s">
        <v>473</v>
      </c>
      <c r="S15" s="488" t="s">
        <v>474</v>
      </c>
      <c r="T15" s="487" t="s">
        <v>473</v>
      </c>
      <c r="U15" s="488" t="s">
        <v>474</v>
      </c>
      <c r="V15" s="487" t="s">
        <v>473</v>
      </c>
      <c r="W15" s="488" t="s">
        <v>474</v>
      </c>
      <c r="X15" s="487" t="s">
        <v>473</v>
      </c>
      <c r="Y15" s="488" t="s">
        <v>474</v>
      </c>
      <c r="Z15" s="487" t="s">
        <v>473</v>
      </c>
      <c r="AA15" s="488" t="s">
        <v>474</v>
      </c>
      <c r="AB15" s="487" t="s">
        <v>473</v>
      </c>
      <c r="AC15" s="488" t="s">
        <v>474</v>
      </c>
      <c r="AH15" s="13" t="s">
        <v>531</v>
      </c>
    </row>
    <row r="16" spans="3:34" ht="16.5" customHeight="1" x14ac:dyDescent="0.25">
      <c r="C16" s="490">
        <f ca="1">IF($G$8="Linked",SUM(G16,I16,K16,M16,O16,Q16,S16,U16,W16,Y16,AA16,AC16),SUM(_BillHours)*'Step 3-Pricing'!E13)</f>
        <v>0</v>
      </c>
      <c r="D16" s="491" t="s">
        <v>461</v>
      </c>
      <c r="E16" s="437">
        <f>ROUND(1-SUM(F16,H16,J16,L16,N16,P16,R16,T16,V16,X16,Z16,AB16),10)</f>
        <v>0</v>
      </c>
      <c r="F16" s="538">
        <v>8.3699999999999997E-2</v>
      </c>
      <c r="G16" s="492">
        <f ca="1">IF($G$8="Unlinked",$C16*F16,SUM(G67+G117+G166+G215+G264+G313+G362+G411+G460+G509+G558))</f>
        <v>0</v>
      </c>
      <c r="H16" s="538">
        <v>8.3299999999999999E-2</v>
      </c>
      <c r="I16" s="492">
        <f ca="1">IF($G$8="Unlinked",$C16*H16,SUM(I67+I117+I166+I215+I264+I313+I362+I411+I460+I509+I558))</f>
        <v>0</v>
      </c>
      <c r="J16" s="538">
        <v>8.3299999999999999E-2</v>
      </c>
      <c r="K16" s="492">
        <f ca="1">IF($G$8="Unlinked",$C16*J16,SUM(K67+K117+K166+K215+K264+K313+K362+K411+K460+K509+K558))</f>
        <v>0</v>
      </c>
      <c r="L16" s="538">
        <v>8.3299999999999999E-2</v>
      </c>
      <c r="M16" s="492">
        <f ca="1">IF($G$8="Unlinked",$C16*L16,SUM(M67+M117+M166+M215+M264+M313+M362+M411+M460+M509+M558))</f>
        <v>0</v>
      </c>
      <c r="N16" s="538">
        <v>8.3299999999999999E-2</v>
      </c>
      <c r="O16" s="492">
        <f ca="1">IF($G$8="Unlinked",$C16*N16,SUM(O67+O117+O166+O215+O264+O313+O362+O411+O460+O509+O558))</f>
        <v>0</v>
      </c>
      <c r="P16" s="538">
        <v>8.3299999999999999E-2</v>
      </c>
      <c r="Q16" s="492">
        <f ca="1">IF($G$8="Unlinked",$C16*P16,SUM(Q67+Q117+Q166+Q215+Q264+Q313+Q362+Q411+Q460+Q509+Q558))</f>
        <v>0</v>
      </c>
      <c r="R16" s="538">
        <v>8.3299999999999999E-2</v>
      </c>
      <c r="S16" s="492">
        <f ca="1">IF($G$8="Unlinked",$C16*R16,SUM(S67+S117+S166+S215+S264+S313+S362+S411+S460+S509+S558))</f>
        <v>0</v>
      </c>
      <c r="T16" s="538">
        <v>8.3299999999999999E-2</v>
      </c>
      <c r="U16" s="492">
        <f ca="1">IF($G$8="Unlinked",$C16*T16,SUM(U67+U117+U166+U215+U264+U313+U362+U411+U460+U509+U558))</f>
        <v>0</v>
      </c>
      <c r="V16" s="538">
        <v>8.3299999999999999E-2</v>
      </c>
      <c r="W16" s="492">
        <f ca="1">IF($G$8="Unlinked",$C16*V16,SUM(W67+W117+W166+W215+W264+W313+W362+W411+W460+W509+W558))</f>
        <v>0</v>
      </c>
      <c r="X16" s="538">
        <v>8.3299999999999999E-2</v>
      </c>
      <c r="Y16" s="492">
        <f ca="1">IF($G$8="Unlinked",$C16*X16,SUM(Y67+Y117+Y166+Y215+Y264+Y313+Y362+Y411+Y460+Y509+Y558))</f>
        <v>0</v>
      </c>
      <c r="Z16" s="538">
        <v>8.3299999999999999E-2</v>
      </c>
      <c r="AA16" s="492">
        <f ca="1">IF($G$8="Unlinked",$C16*Z16,SUM(AA67+AA117+AA166+AA215+AA264+AA313+AA362+AA411+AA460+AA509+AA558))</f>
        <v>0</v>
      </c>
      <c r="AB16" s="538">
        <v>8.3299999999999999E-2</v>
      </c>
      <c r="AC16" s="492">
        <f ca="1">IF($G$8="Unlinked",$C16*AB16,SUM(AC67+AC117+AC166+AC215+AC264+AC313+AC362+AC411+AC460+AC509+AC558))</f>
        <v>0</v>
      </c>
    </row>
    <row r="17" spans="3:83" ht="15" customHeight="1" x14ac:dyDescent="0.25">
      <c r="C17" s="807">
        <v>0</v>
      </c>
      <c r="D17" s="728" t="s">
        <v>618</v>
      </c>
      <c r="E17" s="424">
        <f>ROUND(1-SUM(F17,H17,J17,L17,N17,P17,R17,T17,V17,X17,Z17,AB17),10)</f>
        <v>0</v>
      </c>
      <c r="F17" s="538">
        <v>8.3699999999999997E-2</v>
      </c>
      <c r="G17" s="492">
        <f>IF($G$8="Unlinked",$C17*F17,SUM(G68+G118+G167+G216+G265+G314+G363+G412+G461+G510+G559))</f>
        <v>0</v>
      </c>
      <c r="H17" s="538">
        <v>8.3299999999999999E-2</v>
      </c>
      <c r="I17" s="492">
        <f>IF($G$8="Unlinked",$C17*H17,SUM(I68+I118+I167+I216+I265+I314+I363+I412+I461+I510+I559))</f>
        <v>0</v>
      </c>
      <c r="J17" s="538">
        <v>8.3299999999999999E-2</v>
      </c>
      <c r="K17" s="492">
        <f>IF($G$8="Unlinked",$C17*J17,SUM(K68+K118+K167+K216+K265+K314+K363+K412+K461+K510+K559))</f>
        <v>0</v>
      </c>
      <c r="L17" s="538">
        <v>8.3299999999999999E-2</v>
      </c>
      <c r="M17" s="492">
        <f>IF($G$8="Unlinked",$C17*L17,SUM(M68+M118+M167+M216+M265+M314+M363+M412+M461+M510+M559))</f>
        <v>0</v>
      </c>
      <c r="N17" s="538">
        <v>8.3299999999999999E-2</v>
      </c>
      <c r="O17" s="492">
        <f>IF($G$8="Unlinked",$C17*N17,SUM(O68+O118+O167+O216+O265+O314+O363+O412+O461+O510+O559))</f>
        <v>0</v>
      </c>
      <c r="P17" s="538">
        <v>8.3299999999999999E-2</v>
      </c>
      <c r="Q17" s="492">
        <f>IF($G$8="Unlinked",$C17*P17,SUM(Q68+Q118+Q167+Q216+Q265+Q314+Q363+Q412+Q461+Q510+Q559))</f>
        <v>0</v>
      </c>
      <c r="R17" s="538">
        <v>8.3299999999999999E-2</v>
      </c>
      <c r="S17" s="492">
        <f>IF($G$8="Unlinked",$C17*R17,SUM(S68+S118+S167+S216+S265+S314+S363+S412+S461+S510+S559))</f>
        <v>0</v>
      </c>
      <c r="T17" s="538">
        <v>8.3299999999999999E-2</v>
      </c>
      <c r="U17" s="492">
        <f>IF($G$8="Unlinked",$C17*T17,SUM(U68+U118+U167+U216+U265+U314+U363+U412+U461+U510+U559))</f>
        <v>0</v>
      </c>
      <c r="V17" s="538">
        <v>8.3299999999999999E-2</v>
      </c>
      <c r="W17" s="492">
        <f>IF($G$8="Unlinked",$C17*V17,SUM(W68+W118+W167+W216+W265+W314+W363+W412+W461+W510+W559))</f>
        <v>0</v>
      </c>
      <c r="X17" s="538">
        <v>8.3299999999999999E-2</v>
      </c>
      <c r="Y17" s="492">
        <f>IF($G$8="Unlinked",$C17*X17,SUM(Y68+Y118+Y167+Y216+Y265+Y314+Y363+Y412+Y461+Y510+Y559))</f>
        <v>0</v>
      </c>
      <c r="Z17" s="538">
        <v>8.3299999999999999E-2</v>
      </c>
      <c r="AA17" s="492">
        <f>IF($G$8="Unlinked",$C17*Z17,SUM(AA68+AA118+AA167+AA216+AA265+AA314+AA363+AA412+AA461+AA510+AA559))</f>
        <v>0</v>
      </c>
      <c r="AB17" s="538">
        <v>8.3299999999999999E-2</v>
      </c>
      <c r="AC17" s="492">
        <f>IF($G$8="Unlinked",$C17*AB17,SUM(AC68+AC118+AC167+AC216+AC265+AC314+AC363+AC412+AC461+AC510+AC559))</f>
        <v>0</v>
      </c>
    </row>
    <row r="18" spans="3:83" ht="15" customHeight="1" x14ac:dyDescent="0.25">
      <c r="C18" s="807">
        <v>0</v>
      </c>
      <c r="D18" s="728" t="s">
        <v>615</v>
      </c>
      <c r="E18" s="424">
        <f>ROUND(1-SUM(F18,H18,J18,L18,N18,P18,R18,T18,V18,X18,Z18,AB18),10)</f>
        <v>0</v>
      </c>
      <c r="F18" s="538">
        <v>8.3699999999999997E-2</v>
      </c>
      <c r="G18" s="492">
        <f>IF($G$8="Unlinked",$C18*F18,SUM(G69+G119+G168+G217+G266+G315+G364+G413+G462+G511+G560))</f>
        <v>0</v>
      </c>
      <c r="H18" s="538">
        <v>8.3299999999999999E-2</v>
      </c>
      <c r="I18" s="492">
        <f>IF($G$8="Unlinked",$C18*H18,SUM(I69+I119+I168+I217+I266+I315+I364+I413+I462+I511+I560))</f>
        <v>0</v>
      </c>
      <c r="J18" s="538">
        <v>8.3299999999999999E-2</v>
      </c>
      <c r="K18" s="492">
        <f>IF($G$8="Unlinked",$C18*J18,SUM(K69+K119+K168+K217+K266+K315+K364+K413+K462+K511+K560))</f>
        <v>0</v>
      </c>
      <c r="L18" s="538">
        <v>8.3299999999999999E-2</v>
      </c>
      <c r="M18" s="492">
        <f>IF($G$8="Unlinked",$C18*L18,SUM(M69+M119+M168+M217+M266+M315+M364+M413+M462+M511+M560))</f>
        <v>0</v>
      </c>
      <c r="N18" s="538">
        <v>8.3299999999999999E-2</v>
      </c>
      <c r="O18" s="492">
        <f>IF($G$8="Unlinked",$C18*N18,SUM(O69+O119+O168+O217+O266+O315+O364+O413+O462+O511+O560))</f>
        <v>0</v>
      </c>
      <c r="P18" s="538">
        <v>8.3299999999999999E-2</v>
      </c>
      <c r="Q18" s="492">
        <f>IF($G$8="Unlinked",$C18*P18,SUM(Q69+Q119+Q168+Q217+Q266+Q315+Q364+Q413+Q462+Q511+Q560))</f>
        <v>0</v>
      </c>
      <c r="R18" s="538">
        <v>8.3299999999999999E-2</v>
      </c>
      <c r="S18" s="492">
        <f>IF($G$8="Unlinked",$C18*R18,SUM(S69+S119+S168+S217+S266+S315+S364+S413+S462+S511+S560))</f>
        <v>0</v>
      </c>
      <c r="T18" s="538">
        <v>8.3299999999999999E-2</v>
      </c>
      <c r="U18" s="492">
        <f>IF($G$8="Unlinked",$C18*T18,SUM(U69+U119+U168+U217+U266+U315+U364+U413+U462+U511+U560))</f>
        <v>0</v>
      </c>
      <c r="V18" s="538">
        <v>8.3299999999999999E-2</v>
      </c>
      <c r="W18" s="492">
        <f>IF($G$8="Unlinked",$C18*V18,SUM(W69+W119+W168+W217+W266+W315+W364+W413+W462+W511+W560))</f>
        <v>0</v>
      </c>
      <c r="X18" s="538">
        <v>8.3299999999999999E-2</v>
      </c>
      <c r="Y18" s="492">
        <f>IF($G$8="Unlinked",$C18*X18,SUM(Y69+Y119+Y168+Y217+Y266+Y315+Y364+Y413+Y462+Y511+Y560))</f>
        <v>0</v>
      </c>
      <c r="Z18" s="538">
        <v>8.3299999999999999E-2</v>
      </c>
      <c r="AA18" s="492">
        <f>IF($G$8="Unlinked",$C18*Z18,SUM(AA69+AA119+AA168+AA217+AA266+AA315+AA364+AA413+AA462+AA511+AA560))</f>
        <v>0</v>
      </c>
      <c r="AB18" s="538">
        <v>8.3299999999999999E-2</v>
      </c>
      <c r="AC18" s="492">
        <f>IF($G$8="Unlinked",$C18*AB18,SUM(AC69+AC119+AC168+AC217+AC266+AC315+AC364+AC413+AC462+AC511+AC560))</f>
        <v>0</v>
      </c>
    </row>
    <row r="19" spans="3:83" ht="15" customHeight="1" x14ac:dyDescent="0.25">
      <c r="C19" s="807">
        <v>0</v>
      </c>
      <c r="D19" s="728" t="s">
        <v>232</v>
      </c>
      <c r="E19" s="424">
        <f>ROUND(1-SUM(F19,H19,J19,L19,N19,P19,R19,T19,V19,X19,Z19,AB19),10)</f>
        <v>0</v>
      </c>
      <c r="F19" s="538">
        <v>8.3699999999999997E-2</v>
      </c>
      <c r="G19" s="492">
        <f>IF($G$8="Unlinked",$C19*F19,SUM(G70+G120+G169+G218+G267+G316+G365+G414+G463+G512+G561))</f>
        <v>0</v>
      </c>
      <c r="H19" s="538">
        <v>8.3299999999999999E-2</v>
      </c>
      <c r="I19" s="492">
        <f>IF($G$8="Unlinked",$C19*H19,SUM(I70+I120+I169+I218+I267+I316+I365+I414+I463+I512+I561))</f>
        <v>0</v>
      </c>
      <c r="J19" s="538">
        <v>8.3299999999999999E-2</v>
      </c>
      <c r="K19" s="492">
        <f>IF($G$8="Unlinked",$C19*J19,SUM(K70+K120+K169+K218+K267+K316+K365+K414+K463+K512+K561))</f>
        <v>0</v>
      </c>
      <c r="L19" s="538">
        <v>8.3299999999999999E-2</v>
      </c>
      <c r="M19" s="492">
        <f>IF($G$8="Unlinked",$C19*L19,SUM(M70+M120+M169+M218+M267+M316+M365+M414+M463+M512+M561))</f>
        <v>0</v>
      </c>
      <c r="N19" s="538">
        <v>8.3299999999999999E-2</v>
      </c>
      <c r="O19" s="492">
        <f>IF($G$8="Unlinked",$C19*N19,SUM(O70+O120+O169+O218+O267+O316+O365+O414+O463+O512+O561))</f>
        <v>0</v>
      </c>
      <c r="P19" s="538">
        <v>8.3299999999999999E-2</v>
      </c>
      <c r="Q19" s="492">
        <f>IF($G$8="Unlinked",$C19*P19,SUM(Q70+Q120+Q169+Q218+Q267+Q316+Q365+Q414+Q463+Q512+Q561))</f>
        <v>0</v>
      </c>
      <c r="R19" s="538">
        <v>8.3299999999999999E-2</v>
      </c>
      <c r="S19" s="492">
        <f>IF($G$8="Unlinked",$C19*R19,SUM(S70+S120+S169+S218+S267+S316+S365+S414+S463+S512+S561))</f>
        <v>0</v>
      </c>
      <c r="T19" s="538">
        <v>8.3299999999999999E-2</v>
      </c>
      <c r="U19" s="492">
        <f>IF($G$8="Unlinked",$C19*T19,SUM(U70+U120+U169+U218+U267+U316+U365+U414+U463+U512+U561))</f>
        <v>0</v>
      </c>
      <c r="V19" s="538">
        <v>8.3299999999999999E-2</v>
      </c>
      <c r="W19" s="492">
        <f>IF($G$8="Unlinked",$C19*V19,SUM(W70+W120+W169+W218+W267+W316+W365+W414+W463+W512+W561))</f>
        <v>0</v>
      </c>
      <c r="X19" s="538">
        <v>8.3299999999999999E-2</v>
      </c>
      <c r="Y19" s="492">
        <f>IF($G$8="Unlinked",$C19*X19,SUM(Y70+Y120+Y169+Y218+Y267+Y316+Y365+Y414+Y463+Y512+Y561))</f>
        <v>0</v>
      </c>
      <c r="Z19" s="538">
        <v>8.3299999999999999E-2</v>
      </c>
      <c r="AA19" s="492">
        <f>IF($G$8="Unlinked",$C19*Z19,SUM(AA70+AA120+AA169+AA218+AA267+AA316+AA365+AA414+AA463+AA512+AA561))</f>
        <v>0</v>
      </c>
      <c r="AB19" s="538">
        <v>8.3299999999999999E-2</v>
      </c>
      <c r="AC19" s="492">
        <f>IF($G$8="Unlinked",$C19*AB19,SUM(AC70+AC120+AC169+AC218+AC267+AC316+AC365+AC414+AC463+AC512+AC561))</f>
        <v>0</v>
      </c>
    </row>
    <row r="20" spans="3:83" ht="21" customHeight="1" thickBot="1" x14ac:dyDescent="0.3">
      <c r="C20" s="496">
        <f ca="1">IF($G$8="Unlinked",SUM(C16:C19),SUM(G20,I20,K20,M20,O20,Q20,S20,U20,W20,Y20,AA20,AC20))</f>
        <v>0</v>
      </c>
      <c r="D20" s="497" t="s">
        <v>468</v>
      </c>
      <c r="E20" s="498"/>
      <c r="F20" s="498"/>
      <c r="G20" s="499">
        <f ca="1">SUM(G16:G19)</f>
        <v>0</v>
      </c>
      <c r="H20" s="497"/>
      <c r="I20" s="500">
        <f ca="1">SUM(I16:I19)</f>
        <v>0</v>
      </c>
      <c r="J20" s="501"/>
      <c r="K20" s="499">
        <f ca="1">SUM(K16:K19)</f>
        <v>0</v>
      </c>
      <c r="L20" s="497"/>
      <c r="M20" s="499">
        <f ca="1">SUM(M16:M19)</f>
        <v>0</v>
      </c>
      <c r="N20" s="497"/>
      <c r="O20" s="499">
        <f ca="1">SUM(O16:O19)</f>
        <v>0</v>
      </c>
      <c r="P20" s="497"/>
      <c r="Q20" s="499">
        <f ca="1">SUM(Q16:Q19)</f>
        <v>0</v>
      </c>
      <c r="R20" s="497"/>
      <c r="S20" s="499">
        <f ca="1">SUM(S16:S19)</f>
        <v>0</v>
      </c>
      <c r="T20" s="497"/>
      <c r="U20" s="499">
        <f ca="1">SUM(U16:U19)</f>
        <v>0</v>
      </c>
      <c r="V20" s="497"/>
      <c r="W20" s="499">
        <f ca="1">SUM(W16:W19)</f>
        <v>0</v>
      </c>
      <c r="X20" s="497"/>
      <c r="Y20" s="499">
        <f ca="1">SUM(Y16:Y19)</f>
        <v>0</v>
      </c>
      <c r="Z20" s="497"/>
      <c r="AA20" s="499">
        <f ca="1">SUM(AA16:AA19)</f>
        <v>0</v>
      </c>
      <c r="AB20" s="497"/>
      <c r="AC20" s="499">
        <f ca="1">SUM(AC16:AC19)</f>
        <v>0</v>
      </c>
    </row>
    <row r="21" spans="3:83" ht="4.5" customHeight="1" thickBot="1" x14ac:dyDescent="0.3">
      <c r="C21" s="502"/>
      <c r="D21" s="503"/>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504"/>
    </row>
    <row r="22" spans="3:83" ht="33.75" customHeight="1" x14ac:dyDescent="0.25">
      <c r="C22" s="817" t="s">
        <v>649</v>
      </c>
      <c r="D22" s="506"/>
      <c r="E22" s="507" t="s">
        <v>467</v>
      </c>
      <c r="F22" s="508" t="s">
        <v>473</v>
      </c>
      <c r="G22" s="509" t="s">
        <v>474</v>
      </c>
      <c r="H22" s="508" t="s">
        <v>473</v>
      </c>
      <c r="I22" s="509" t="s">
        <v>474</v>
      </c>
      <c r="J22" s="508" t="s">
        <v>473</v>
      </c>
      <c r="K22" s="509" t="s">
        <v>474</v>
      </c>
      <c r="L22" s="508" t="s">
        <v>473</v>
      </c>
      <c r="M22" s="509" t="s">
        <v>474</v>
      </c>
      <c r="N22" s="508" t="s">
        <v>473</v>
      </c>
      <c r="O22" s="509" t="s">
        <v>474</v>
      </c>
      <c r="P22" s="508" t="s">
        <v>473</v>
      </c>
      <c r="Q22" s="509" t="s">
        <v>474</v>
      </c>
      <c r="R22" s="508" t="s">
        <v>473</v>
      </c>
      <c r="S22" s="509" t="s">
        <v>474</v>
      </c>
      <c r="T22" s="508" t="s">
        <v>473</v>
      </c>
      <c r="U22" s="509" t="s">
        <v>474</v>
      </c>
      <c r="V22" s="508" t="s">
        <v>473</v>
      </c>
      <c r="W22" s="509" t="s">
        <v>474</v>
      </c>
      <c r="X22" s="508" t="s">
        <v>473</v>
      </c>
      <c r="Y22" s="509" t="s">
        <v>474</v>
      </c>
      <c r="Z22" s="508" t="s">
        <v>473</v>
      </c>
      <c r="AA22" s="509" t="s">
        <v>474</v>
      </c>
      <c r="AB22" s="508" t="s">
        <v>473</v>
      </c>
      <c r="AC22" s="509" t="s">
        <v>474</v>
      </c>
    </row>
    <row r="23" spans="3:83" x14ac:dyDescent="0.25">
      <c r="C23" s="490">
        <f>IF($G$8="Linked",SUM(G23,I23,K23,M23,O23,Q23,S23,U23,W23,Y23,AA23,AC23),SUM(AH23:CE23))</f>
        <v>0</v>
      </c>
      <c r="D23" s="511" t="s">
        <v>465</v>
      </c>
      <c r="E23" s="437">
        <f>ROUND(1-SUM(F23,H23,J23,L23,N23,P23,R23,T23,V23,X23,Z23,AB23),10)</f>
        <v>0</v>
      </c>
      <c r="F23" s="538">
        <v>8.3699999999999997E-2</v>
      </c>
      <c r="G23" s="492">
        <f>IF($G$8="Unlinked",$C23*F23,SUM(G74))</f>
        <v>0</v>
      </c>
      <c r="H23" s="538">
        <v>8.3299999999999999E-2</v>
      </c>
      <c r="I23" s="492">
        <f>IF($G$8="Unlinked",$C23*H23,SUM(I74))</f>
        <v>0</v>
      </c>
      <c r="J23" s="538">
        <v>8.3299999999999999E-2</v>
      </c>
      <c r="K23" s="492">
        <f>IF($G$8="Unlinked",$C23*J23,SUM(K74))</f>
        <v>0</v>
      </c>
      <c r="L23" s="538">
        <v>8.3299999999999999E-2</v>
      </c>
      <c r="M23" s="492">
        <f>IF($G$8="Unlinked",$C23*L23,SUM(M74))</f>
        <v>0</v>
      </c>
      <c r="N23" s="538">
        <v>8.3299999999999999E-2</v>
      </c>
      <c r="O23" s="492">
        <f>IF($G$8="Unlinked",$C23*N23,SUM(O74))</f>
        <v>0</v>
      </c>
      <c r="P23" s="538">
        <v>8.3299999999999999E-2</v>
      </c>
      <c r="Q23" s="492">
        <f>IF($G$8="Unlinked",$C23*P23,SUM(Q74))</f>
        <v>0</v>
      </c>
      <c r="R23" s="538">
        <v>8.3299999999999999E-2</v>
      </c>
      <c r="S23" s="492">
        <f>IF($G$8="Unlinked",$C23*R23,SUM(S74))</f>
        <v>0</v>
      </c>
      <c r="T23" s="538">
        <v>8.3299999999999999E-2</v>
      </c>
      <c r="U23" s="492">
        <f>IF($G$8="Unlinked",$C23*T23,SUM(U74))</f>
        <v>0</v>
      </c>
      <c r="V23" s="538">
        <v>8.3299999999999999E-2</v>
      </c>
      <c r="W23" s="492">
        <f>IF($G$8="Unlinked",$C23*V23,SUM(W74))</f>
        <v>0</v>
      </c>
      <c r="X23" s="538">
        <v>8.3299999999999999E-2</v>
      </c>
      <c r="Y23" s="492">
        <f>IF($G$8="Unlinked",$C23*X23,SUM(Y74))</f>
        <v>0</v>
      </c>
      <c r="Z23" s="538">
        <v>8.3299999999999999E-2</v>
      </c>
      <c r="AA23" s="492">
        <f>IF($G$8="Unlinked",$C23*Z23,SUM(AA74))</f>
        <v>0</v>
      </c>
      <c r="AB23" s="538">
        <v>8.3299999999999999E-2</v>
      </c>
      <c r="AC23" s="492">
        <f>IF($G$8="Unlinked",$C23*AB23,SUM(AC74))</f>
        <v>0</v>
      </c>
      <c r="AH23" s="512">
        <f>IF(ISERROR('Step 1-Employee Info'!I76*'Step 1-Employee Info'!I73),0,'Step 1-Employee Info'!I76*'Step 1-Employee Info'!I73)</f>
        <v>0</v>
      </c>
      <c r="AI23" s="512">
        <f>IF(ISERROR('Step 1-Employee Info'!J76*'Step 1-Employee Info'!J73),0,'Step 1-Employee Info'!J76*'Step 1-Employee Info'!J73)</f>
        <v>0</v>
      </c>
      <c r="AJ23" s="512">
        <f>IF(ISERROR('Step 1-Employee Info'!K76*'Step 1-Employee Info'!K73),0,'Step 1-Employee Info'!K76*'Step 1-Employee Info'!K73)</f>
        <v>0</v>
      </c>
      <c r="AK23" s="512">
        <f>IF(ISERROR('Step 1-Employee Info'!L76*'Step 1-Employee Info'!L73),0,'Step 1-Employee Info'!L76*'Step 1-Employee Info'!L73)</f>
        <v>0</v>
      </c>
      <c r="AL23" s="512">
        <f>IF(ISERROR('Step 1-Employee Info'!M76*'Step 1-Employee Info'!M73),0,'Step 1-Employee Info'!M76*'Step 1-Employee Info'!M73)</f>
        <v>0</v>
      </c>
      <c r="AM23" s="512">
        <f>IF(ISERROR('Step 1-Employee Info'!N76*'Step 1-Employee Info'!N73),0,'Step 1-Employee Info'!N76*'Step 1-Employee Info'!N73)</f>
        <v>0</v>
      </c>
      <c r="AN23" s="512">
        <f>IF(ISERROR('Step 1-Employee Info'!O76*'Step 1-Employee Info'!O73),0,'Step 1-Employee Info'!O76*'Step 1-Employee Info'!O73)</f>
        <v>0</v>
      </c>
      <c r="AO23" s="512">
        <f>IF(ISERROR('Step 1-Employee Info'!P76*'Step 1-Employee Info'!P73),0,'Step 1-Employee Info'!P76*'Step 1-Employee Info'!P73)</f>
        <v>0</v>
      </c>
      <c r="AP23" s="512">
        <f>IF(ISERROR('Step 1-Employee Info'!Q76*'Step 1-Employee Info'!Q73),0,'Step 1-Employee Info'!Q76*'Step 1-Employee Info'!Q73)</f>
        <v>0</v>
      </c>
      <c r="AQ23" s="512">
        <f>IF(ISERROR('Step 1-Employee Info'!R76*'Step 1-Employee Info'!R73),0,'Step 1-Employee Info'!R76*'Step 1-Employee Info'!R73)</f>
        <v>0</v>
      </c>
      <c r="AR23" s="512">
        <f>IF(ISERROR('Step 1-Employee Info'!S76*'Step 1-Employee Info'!S73),0,'Step 1-Employee Info'!S76*'Step 1-Employee Info'!S73)</f>
        <v>0</v>
      </c>
      <c r="AS23" s="512">
        <f>IF(ISERROR('Step 1-Employee Info'!T76*'Step 1-Employee Info'!T73),0,'Step 1-Employee Info'!T76*'Step 1-Employee Info'!T73)</f>
        <v>0</v>
      </c>
      <c r="AT23" s="512">
        <f>IF(ISERROR('Step 1-Employee Info'!U76*'Step 1-Employee Info'!U73),0,'Step 1-Employee Info'!U76*'Step 1-Employee Info'!U73)</f>
        <v>0</v>
      </c>
      <c r="AU23" s="512">
        <f>IF(ISERROR('Step 1-Employee Info'!V76*'Step 1-Employee Info'!V73),0,'Step 1-Employee Info'!V76*'Step 1-Employee Info'!V73)</f>
        <v>0</v>
      </c>
      <c r="AV23" s="512">
        <f>IF(ISERROR('Step 1-Employee Info'!W76*'Step 1-Employee Info'!W73),0,'Step 1-Employee Info'!W76*'Step 1-Employee Info'!W73)</f>
        <v>0</v>
      </c>
      <c r="AW23" s="512">
        <f>IF(ISERROR('Step 1-Employee Info'!X76*'Step 1-Employee Info'!X73),0,'Step 1-Employee Info'!X76*'Step 1-Employee Info'!X73)</f>
        <v>0</v>
      </c>
      <c r="AX23" s="512">
        <f>IF(ISERROR('Step 1-Employee Info'!Y76*'Step 1-Employee Info'!Y73),0,'Step 1-Employee Info'!Y76*'Step 1-Employee Info'!Y73)</f>
        <v>0</v>
      </c>
      <c r="AY23" s="512">
        <f>IF(ISERROR('Step 1-Employee Info'!Z76*'Step 1-Employee Info'!Z73),0,'Step 1-Employee Info'!Z76*'Step 1-Employee Info'!Z73)</f>
        <v>0</v>
      </c>
      <c r="AZ23" s="512">
        <f>IF(ISERROR('Step 1-Employee Info'!AA76*'Step 1-Employee Info'!AA73),0,'Step 1-Employee Info'!AA76*'Step 1-Employee Info'!AA73)</f>
        <v>0</v>
      </c>
      <c r="BA23" s="512">
        <f>IF(ISERROR('Step 1-Employee Info'!AB76*'Step 1-Employee Info'!AB73),0,'Step 1-Employee Info'!AB76*'Step 1-Employee Info'!AB73)</f>
        <v>0</v>
      </c>
      <c r="BB23" s="512">
        <f>IF(ISERROR('Step 1-Employee Info'!AC76*'Step 1-Employee Info'!AC73),0,'Step 1-Employee Info'!AC76*'Step 1-Employee Info'!AC73)</f>
        <v>0</v>
      </c>
      <c r="BC23" s="512">
        <f>IF(ISERROR('Step 1-Employee Info'!AD76*'Step 1-Employee Info'!AD73),0,'Step 1-Employee Info'!AD76*'Step 1-Employee Info'!AD73)</f>
        <v>0</v>
      </c>
      <c r="BD23" s="512">
        <f>IF(ISERROR('Step 1-Employee Info'!AE76*'Step 1-Employee Info'!AE73),0,'Step 1-Employee Info'!AE76*'Step 1-Employee Info'!AE73)</f>
        <v>0</v>
      </c>
      <c r="BE23" s="512">
        <f>IF(ISERROR('Step 1-Employee Info'!AF76*'Step 1-Employee Info'!AF73),0,'Step 1-Employee Info'!AF76*'Step 1-Employee Info'!AF73)</f>
        <v>0</v>
      </c>
      <c r="BF23" s="512">
        <f>IF(ISERROR('Step 1-Employee Info'!AG76*'Step 1-Employee Info'!AG73),0,'Step 1-Employee Info'!AG76*'Step 1-Employee Info'!AG73)</f>
        <v>0</v>
      </c>
      <c r="BG23" s="512">
        <f>IF(ISERROR('Step 1-Employee Info'!AH76*'Step 1-Employee Info'!AH73),0,'Step 1-Employee Info'!AH76*'Step 1-Employee Info'!AH73)</f>
        <v>0</v>
      </c>
      <c r="BH23" s="512">
        <f>IF(ISERROR('Step 1-Employee Info'!AI76*'Step 1-Employee Info'!AI73),0,'Step 1-Employee Info'!AI76*'Step 1-Employee Info'!AI73)</f>
        <v>0</v>
      </c>
      <c r="BI23" s="512">
        <f>IF(ISERROR('Step 1-Employee Info'!AJ76*'Step 1-Employee Info'!AJ73),0,'Step 1-Employee Info'!AJ76*'Step 1-Employee Info'!AJ73)</f>
        <v>0</v>
      </c>
      <c r="BJ23" s="512">
        <f>IF(ISERROR('Step 1-Employee Info'!AK76*'Step 1-Employee Info'!AK73),0,'Step 1-Employee Info'!AK76*'Step 1-Employee Info'!AK73)</f>
        <v>0</v>
      </c>
      <c r="BK23" s="512">
        <f>IF(ISERROR('Step 1-Employee Info'!AL76*'Step 1-Employee Info'!AL73),0,'Step 1-Employee Info'!AL76*'Step 1-Employee Info'!AL73)</f>
        <v>0</v>
      </c>
      <c r="BL23" s="512">
        <f>IF(ISERROR('Step 1-Employee Info'!AM76*'Step 1-Employee Info'!AM73),0,'Step 1-Employee Info'!AM76*'Step 1-Employee Info'!AM73)</f>
        <v>0</v>
      </c>
      <c r="BM23" s="512">
        <f>IF(ISERROR('Step 1-Employee Info'!AN76*'Step 1-Employee Info'!AN73),0,'Step 1-Employee Info'!AN76*'Step 1-Employee Info'!AN73)</f>
        <v>0</v>
      </c>
      <c r="BN23" s="512">
        <f>IF(ISERROR('Step 1-Employee Info'!AO76*'Step 1-Employee Info'!AO73),0,'Step 1-Employee Info'!AO76*'Step 1-Employee Info'!AO73)</f>
        <v>0</v>
      </c>
      <c r="BO23" s="512">
        <f>IF(ISERROR('Step 1-Employee Info'!AP76*'Step 1-Employee Info'!AP73),0,'Step 1-Employee Info'!AP76*'Step 1-Employee Info'!AP73)</f>
        <v>0</v>
      </c>
      <c r="BP23" s="512">
        <f>IF(ISERROR('Step 1-Employee Info'!AQ76*'Step 1-Employee Info'!AQ73),0,'Step 1-Employee Info'!AQ76*'Step 1-Employee Info'!AQ73)</f>
        <v>0</v>
      </c>
      <c r="BQ23" s="512">
        <f>IF(ISERROR('Step 1-Employee Info'!AR76*'Step 1-Employee Info'!AR73),0,'Step 1-Employee Info'!AR76*'Step 1-Employee Info'!AR73)</f>
        <v>0</v>
      </c>
      <c r="BR23" s="512">
        <f>IF(ISERROR('Step 1-Employee Info'!AS76*'Step 1-Employee Info'!AS73),0,'Step 1-Employee Info'!AS76*'Step 1-Employee Info'!AS73)</f>
        <v>0</v>
      </c>
      <c r="BS23" s="512">
        <f>IF(ISERROR('Step 1-Employee Info'!AT76*'Step 1-Employee Info'!AT73),0,'Step 1-Employee Info'!AT76*'Step 1-Employee Info'!AT73)</f>
        <v>0</v>
      </c>
      <c r="BT23" s="512">
        <f>IF(ISERROR('Step 1-Employee Info'!AU76*'Step 1-Employee Info'!AU73),0,'Step 1-Employee Info'!AU76*'Step 1-Employee Info'!AU73)</f>
        <v>0</v>
      </c>
      <c r="BU23" s="512">
        <f>IF(ISERROR('Step 1-Employee Info'!AV76*'Step 1-Employee Info'!AV73),0,'Step 1-Employee Info'!AV76*'Step 1-Employee Info'!AV73)</f>
        <v>0</v>
      </c>
      <c r="BV23" s="512">
        <f>IF(ISERROR('Step 1-Employee Info'!AW76*'Step 1-Employee Info'!AW73),0,'Step 1-Employee Info'!AW76*'Step 1-Employee Info'!AW73)</f>
        <v>0</v>
      </c>
      <c r="BW23" s="512">
        <f>IF(ISERROR('Step 1-Employee Info'!AX76*'Step 1-Employee Info'!AX73),0,'Step 1-Employee Info'!AX76*'Step 1-Employee Info'!AX73)</f>
        <v>0</v>
      </c>
      <c r="BX23" s="512">
        <f>IF(ISERROR('Step 1-Employee Info'!AY76*'Step 1-Employee Info'!AY73),0,'Step 1-Employee Info'!AY76*'Step 1-Employee Info'!AY73)</f>
        <v>0</v>
      </c>
      <c r="BY23" s="512">
        <f>IF(ISERROR('Step 1-Employee Info'!AZ76*'Step 1-Employee Info'!AZ73),0,'Step 1-Employee Info'!AZ76*'Step 1-Employee Info'!AZ73)</f>
        <v>0</v>
      </c>
      <c r="BZ23" s="512">
        <f>IF(ISERROR('Step 1-Employee Info'!BA76*'Step 1-Employee Info'!BA73),0,'Step 1-Employee Info'!BA76*'Step 1-Employee Info'!BA73)</f>
        <v>0</v>
      </c>
      <c r="CA23" s="512">
        <f>IF(ISERROR('Step 1-Employee Info'!BB76*'Step 1-Employee Info'!BB73),0,'Step 1-Employee Info'!BB76*'Step 1-Employee Info'!BB73)</f>
        <v>0</v>
      </c>
      <c r="CB23" s="512">
        <f>IF(ISERROR('Step 1-Employee Info'!BC76*'Step 1-Employee Info'!BC73),0,'Step 1-Employee Info'!BC76*'Step 1-Employee Info'!BC73)</f>
        <v>0</v>
      </c>
      <c r="CC23" s="512">
        <f>IF(ISERROR('Step 1-Employee Info'!BD76*'Step 1-Employee Info'!BD73),0,'Step 1-Employee Info'!BD76*'Step 1-Employee Info'!BD73)</f>
        <v>0</v>
      </c>
      <c r="CD23" s="512">
        <f>IF(ISERROR('Step 1-Employee Info'!BE76*'Step 1-Employee Info'!BE73),0,'Step 1-Employee Info'!BE76*'Step 1-Employee Info'!BE73)</f>
        <v>0</v>
      </c>
      <c r="CE23" s="512">
        <f>IF(ISERROR('Step 1-Employee Info'!BF76*'Step 1-Employee Info'!BF73),0,'Step 1-Employee Info'!BF76*'Step 1-Employee Info'!BF73)</f>
        <v>0</v>
      </c>
    </row>
    <row r="24" spans="3:83" x14ac:dyDescent="0.25">
      <c r="C24" s="490">
        <f>IF($G$8="Linked",SUM(G24,I24,K24,M24,O24,Q24,S24,U24,W24,Y24,AA24,AC24),SUM(AH24:CE24))</f>
        <v>0</v>
      </c>
      <c r="D24" s="511" t="s">
        <v>466</v>
      </c>
      <c r="E24" s="424">
        <f>ROUND(1-SUM(F24,H24,J24,L24,N24,P24,R24,T24,V24,X24,Z24,AB24),10)</f>
        <v>0</v>
      </c>
      <c r="F24" s="538">
        <v>8.3699999999999997E-2</v>
      </c>
      <c r="G24" s="513">
        <f>IF($G$8="Unlinked",$C24*F24,SUM(G75+G124+G173+G222+G271+G320+G369+G418+G467+G516+G565))</f>
        <v>0</v>
      </c>
      <c r="H24" s="538">
        <v>8.3299999999999999E-2</v>
      </c>
      <c r="I24" s="513">
        <f>IF($G$8="Unlinked",$C24*H24,SUM(I75+I124+I173+I222+I271+I320+I369+I418+I467+I516+I565))</f>
        <v>0</v>
      </c>
      <c r="J24" s="538">
        <v>8.3299999999999999E-2</v>
      </c>
      <c r="K24" s="513">
        <f>IF($G$8="Unlinked",$C24*J24,SUM(K75+K124+K173+K222+K271+K320+K369+K418+K467+K516+K565))</f>
        <v>0</v>
      </c>
      <c r="L24" s="538">
        <v>8.3299999999999999E-2</v>
      </c>
      <c r="M24" s="513">
        <f>IF($G$8="Unlinked",$C24*L24,SUM(M75+M124+M173+M222+M271+M320+M369+M418+M467+M516+M565))</f>
        <v>0</v>
      </c>
      <c r="N24" s="538">
        <v>8.3299999999999999E-2</v>
      </c>
      <c r="O24" s="513">
        <f>IF($G$8="Unlinked",$C24*N24,SUM(O75+O124+O173+O222+O271+O320+O369+O418+O467+O516+O565))</f>
        <v>0</v>
      </c>
      <c r="P24" s="538">
        <v>8.3299999999999999E-2</v>
      </c>
      <c r="Q24" s="513">
        <f>IF($G$8="Unlinked",$C24*P24,SUM(Q75+Q124+Q173+Q222+Q271+Q320+Q369+Q418+Q467+Q516+Q565))</f>
        <v>0</v>
      </c>
      <c r="R24" s="538">
        <v>8.3299999999999999E-2</v>
      </c>
      <c r="S24" s="513">
        <f>IF($G$8="Unlinked",$C24*R24,SUM(S75+S124+S173+S222+S271+S320+S369+S418+S467+S516+S565))</f>
        <v>0</v>
      </c>
      <c r="T24" s="538">
        <v>8.3299999999999999E-2</v>
      </c>
      <c r="U24" s="513">
        <f>IF($G$8="Unlinked",$C24*T24,SUM(U75+U124+U173+U222+U271+U320+U369+U418+U467+U516+U565))</f>
        <v>0</v>
      </c>
      <c r="V24" s="538">
        <v>8.3299999999999999E-2</v>
      </c>
      <c r="W24" s="513">
        <f>IF($G$8="Unlinked",$C24*V24,SUM(W75+W124+W173+W222+W271+W320+W369+W418+W467+W516+W565))</f>
        <v>0</v>
      </c>
      <c r="X24" s="538">
        <v>8.3299999999999999E-2</v>
      </c>
      <c r="Y24" s="513">
        <f>IF($G$8="Unlinked",$C24*X24,SUM(Y75+Y124+Y173+Y222+Y271+Y320+Y369+Y418+Y467+Y516+Y565))</f>
        <v>0</v>
      </c>
      <c r="Z24" s="538">
        <v>8.3299999999999999E-2</v>
      </c>
      <c r="AA24" s="513">
        <f>IF($G$8="Unlinked",$C24*Z24,SUM(AA75+AA124+AA173+AA222+AA271+AA320+AA369+AA418+AA467+AA516+AA565))</f>
        <v>0</v>
      </c>
      <c r="AB24" s="538">
        <v>8.3299999999999999E-2</v>
      </c>
      <c r="AC24" s="513">
        <f>IF($G$8="Unlinked",$C24*AB24,SUM(AC75+AC124+AC173+AC222+AC271+AC320+AC369+AC418+AC467+AC516+AC565))</f>
        <v>0</v>
      </c>
      <c r="AH24" s="81">
        <f>IF(ISERROR(('Step 1-Employee Info'!I78+'Step 1-Employee Info'!I80)*'Step 1-Employee Info'!I73),0,('Step 1-Employee Info'!I78+'Step 1-Employee Info'!I80)*'Step 1-Employee Info'!I73)</f>
        <v>0</v>
      </c>
      <c r="AI24" s="81">
        <f>IF(ISERROR(('Step 1-Employee Info'!J78+'Step 1-Employee Info'!J80)*'Step 1-Employee Info'!J73),0,('Step 1-Employee Info'!J78+'Step 1-Employee Info'!J80)*'Step 1-Employee Info'!J73)</f>
        <v>0</v>
      </c>
      <c r="AJ24" s="81">
        <f>IF(ISERROR(('Step 1-Employee Info'!K78+'Step 1-Employee Info'!K80)*'Step 1-Employee Info'!K73),0,('Step 1-Employee Info'!K78+'Step 1-Employee Info'!K80)*'Step 1-Employee Info'!K73)</f>
        <v>0</v>
      </c>
      <c r="AK24" s="81">
        <f>IF(ISERROR(('Step 1-Employee Info'!L78+'Step 1-Employee Info'!L80)*'Step 1-Employee Info'!L73),0,('Step 1-Employee Info'!L78+'Step 1-Employee Info'!L80)*'Step 1-Employee Info'!L73)</f>
        <v>0</v>
      </c>
      <c r="AL24" s="81">
        <f>IF(ISERROR(('Step 1-Employee Info'!M78+'Step 1-Employee Info'!M80)*'Step 1-Employee Info'!M73),0,('Step 1-Employee Info'!M78+'Step 1-Employee Info'!M80)*'Step 1-Employee Info'!M73)</f>
        <v>0</v>
      </c>
      <c r="AM24" s="81">
        <f>IF(ISERROR(('Step 1-Employee Info'!N78+'Step 1-Employee Info'!N80)*'Step 1-Employee Info'!N73),0,('Step 1-Employee Info'!N78+'Step 1-Employee Info'!N80)*'Step 1-Employee Info'!N73)</f>
        <v>0</v>
      </c>
      <c r="AN24" s="81">
        <f>IF(ISERROR(('Step 1-Employee Info'!O78+'Step 1-Employee Info'!O80)*'Step 1-Employee Info'!O73),0,('Step 1-Employee Info'!O78+'Step 1-Employee Info'!O80)*'Step 1-Employee Info'!O73)</f>
        <v>0</v>
      </c>
      <c r="AO24" s="81">
        <f>IF(ISERROR(('Step 1-Employee Info'!P78+'Step 1-Employee Info'!P80)*'Step 1-Employee Info'!P73),0,('Step 1-Employee Info'!P78+'Step 1-Employee Info'!P80)*'Step 1-Employee Info'!P73)</f>
        <v>0</v>
      </c>
      <c r="AP24" s="81">
        <f>IF(ISERROR(('Step 1-Employee Info'!Q78+'Step 1-Employee Info'!Q80)*'Step 1-Employee Info'!Q73),0,('Step 1-Employee Info'!Q78+'Step 1-Employee Info'!Q80)*'Step 1-Employee Info'!Q73)</f>
        <v>0</v>
      </c>
      <c r="AQ24" s="81">
        <f>IF(ISERROR(('Step 1-Employee Info'!R78+'Step 1-Employee Info'!R80)*'Step 1-Employee Info'!R73),0,('Step 1-Employee Info'!R78+'Step 1-Employee Info'!R80)*'Step 1-Employee Info'!R73)</f>
        <v>0</v>
      </c>
      <c r="AR24" s="81">
        <f>IF(ISERROR(('Step 1-Employee Info'!S78+'Step 1-Employee Info'!S80)*'Step 1-Employee Info'!S73),0,('Step 1-Employee Info'!S78+'Step 1-Employee Info'!S80)*'Step 1-Employee Info'!S73)</f>
        <v>0</v>
      </c>
      <c r="AS24" s="81">
        <f>IF(ISERROR(('Step 1-Employee Info'!T78+'Step 1-Employee Info'!T80)*'Step 1-Employee Info'!T73),0,('Step 1-Employee Info'!T78+'Step 1-Employee Info'!T80)*'Step 1-Employee Info'!T73)</f>
        <v>0</v>
      </c>
      <c r="AT24" s="81">
        <f>IF(ISERROR(('Step 1-Employee Info'!U78+'Step 1-Employee Info'!U80)*'Step 1-Employee Info'!U73),0,('Step 1-Employee Info'!U78+'Step 1-Employee Info'!U80)*'Step 1-Employee Info'!U73)</f>
        <v>0</v>
      </c>
      <c r="AU24" s="81">
        <f>IF(ISERROR(('Step 1-Employee Info'!V78+'Step 1-Employee Info'!V80)*'Step 1-Employee Info'!V73),0,('Step 1-Employee Info'!V78+'Step 1-Employee Info'!V80)*'Step 1-Employee Info'!V73)</f>
        <v>0</v>
      </c>
      <c r="AV24" s="81">
        <f>IF(ISERROR(('Step 1-Employee Info'!W78+'Step 1-Employee Info'!W80)*'Step 1-Employee Info'!W73),0,('Step 1-Employee Info'!W78+'Step 1-Employee Info'!W80)*'Step 1-Employee Info'!W73)</f>
        <v>0</v>
      </c>
      <c r="AW24" s="81">
        <f>IF(ISERROR(('Step 1-Employee Info'!X78+'Step 1-Employee Info'!X80)*'Step 1-Employee Info'!X73),0,('Step 1-Employee Info'!X78+'Step 1-Employee Info'!X80)*'Step 1-Employee Info'!X73)</f>
        <v>0</v>
      </c>
      <c r="AX24" s="81">
        <f>IF(ISERROR(('Step 1-Employee Info'!Y78+'Step 1-Employee Info'!Y80)*'Step 1-Employee Info'!Y73),0,('Step 1-Employee Info'!Y78+'Step 1-Employee Info'!Y80)*'Step 1-Employee Info'!Y73)</f>
        <v>0</v>
      </c>
      <c r="AY24" s="81">
        <f>IF(ISERROR(('Step 1-Employee Info'!Z78+'Step 1-Employee Info'!Z80)*'Step 1-Employee Info'!Z73),0,('Step 1-Employee Info'!Z78+'Step 1-Employee Info'!Z80)*'Step 1-Employee Info'!Z73)</f>
        <v>0</v>
      </c>
      <c r="AZ24" s="81">
        <f>IF(ISERROR(('Step 1-Employee Info'!AA78+'Step 1-Employee Info'!AA80)*'Step 1-Employee Info'!AA73),0,('Step 1-Employee Info'!AA78+'Step 1-Employee Info'!AA80)*'Step 1-Employee Info'!AA73)</f>
        <v>0</v>
      </c>
      <c r="BA24" s="81">
        <f>IF(ISERROR(('Step 1-Employee Info'!AB78+'Step 1-Employee Info'!AB80)*'Step 1-Employee Info'!AB73),0,('Step 1-Employee Info'!AB78+'Step 1-Employee Info'!AB80)*'Step 1-Employee Info'!AB73)</f>
        <v>0</v>
      </c>
      <c r="BB24" s="81">
        <f>IF(ISERROR(('Step 1-Employee Info'!AC78+'Step 1-Employee Info'!AC80)*'Step 1-Employee Info'!AC73),0,('Step 1-Employee Info'!AC78+'Step 1-Employee Info'!AC80)*'Step 1-Employee Info'!AC73)</f>
        <v>0</v>
      </c>
      <c r="BC24" s="81">
        <f>IF(ISERROR(('Step 1-Employee Info'!AD78+'Step 1-Employee Info'!AD80)*'Step 1-Employee Info'!AD73),0,('Step 1-Employee Info'!AD78+'Step 1-Employee Info'!AD80)*'Step 1-Employee Info'!AD73)</f>
        <v>0</v>
      </c>
      <c r="BD24" s="81">
        <f>IF(ISERROR(('Step 1-Employee Info'!AE78+'Step 1-Employee Info'!AE80)*'Step 1-Employee Info'!AE73),0,('Step 1-Employee Info'!AE78+'Step 1-Employee Info'!AE80)*'Step 1-Employee Info'!AE73)</f>
        <v>0</v>
      </c>
      <c r="BE24" s="81">
        <f>IF(ISERROR(('Step 1-Employee Info'!AF78+'Step 1-Employee Info'!AF80)*'Step 1-Employee Info'!AF73),0,('Step 1-Employee Info'!AF78+'Step 1-Employee Info'!AF80)*'Step 1-Employee Info'!AF73)</f>
        <v>0</v>
      </c>
      <c r="BF24" s="81">
        <f>IF(ISERROR(('Step 1-Employee Info'!AG78+'Step 1-Employee Info'!AG80)*'Step 1-Employee Info'!AG73),0,('Step 1-Employee Info'!AG78+'Step 1-Employee Info'!AG80)*'Step 1-Employee Info'!AG73)</f>
        <v>0</v>
      </c>
      <c r="BG24" s="81">
        <f>IF(ISERROR(('Step 1-Employee Info'!AH78+'Step 1-Employee Info'!AH80)*'Step 1-Employee Info'!AH73),0,('Step 1-Employee Info'!AH78+'Step 1-Employee Info'!AH80)*'Step 1-Employee Info'!AH73)</f>
        <v>0</v>
      </c>
      <c r="BH24" s="81">
        <f>IF(ISERROR(('Step 1-Employee Info'!AI78+'Step 1-Employee Info'!AI80)*'Step 1-Employee Info'!AI73),0,('Step 1-Employee Info'!AI78+'Step 1-Employee Info'!AI80)*'Step 1-Employee Info'!AI73)</f>
        <v>0</v>
      </c>
      <c r="BI24" s="81">
        <f>IF(ISERROR(('Step 1-Employee Info'!AJ78+'Step 1-Employee Info'!AJ80)*'Step 1-Employee Info'!AJ73),0,('Step 1-Employee Info'!AJ78+'Step 1-Employee Info'!AJ80)*'Step 1-Employee Info'!AJ73)</f>
        <v>0</v>
      </c>
      <c r="BJ24" s="81">
        <f>IF(ISERROR(('Step 1-Employee Info'!AK78+'Step 1-Employee Info'!AK80)*'Step 1-Employee Info'!AK73),0,('Step 1-Employee Info'!AK78+'Step 1-Employee Info'!AK80)*'Step 1-Employee Info'!AK73)</f>
        <v>0</v>
      </c>
      <c r="BK24" s="81">
        <f>IF(ISERROR(('Step 1-Employee Info'!AL78+'Step 1-Employee Info'!AL80)*'Step 1-Employee Info'!AL73),0,('Step 1-Employee Info'!AL78+'Step 1-Employee Info'!AL80)*'Step 1-Employee Info'!AL73)</f>
        <v>0</v>
      </c>
      <c r="BL24" s="81">
        <f>IF(ISERROR(('Step 1-Employee Info'!AM78+'Step 1-Employee Info'!AM80)*'Step 1-Employee Info'!AM73),0,('Step 1-Employee Info'!AM78+'Step 1-Employee Info'!AM80)*'Step 1-Employee Info'!AM73)</f>
        <v>0</v>
      </c>
      <c r="BM24" s="81">
        <f>IF(ISERROR(('Step 1-Employee Info'!AN78+'Step 1-Employee Info'!AN80)*'Step 1-Employee Info'!AN73),0,('Step 1-Employee Info'!AN78+'Step 1-Employee Info'!AN80)*'Step 1-Employee Info'!AN73)</f>
        <v>0</v>
      </c>
      <c r="BN24" s="81">
        <f>IF(ISERROR(('Step 1-Employee Info'!AO78+'Step 1-Employee Info'!AO80)*'Step 1-Employee Info'!AO73),0,('Step 1-Employee Info'!AO78+'Step 1-Employee Info'!AO80)*'Step 1-Employee Info'!AO73)</f>
        <v>0</v>
      </c>
      <c r="BO24" s="81">
        <f>IF(ISERROR(('Step 1-Employee Info'!AP78+'Step 1-Employee Info'!AP80)*'Step 1-Employee Info'!AP73),0,('Step 1-Employee Info'!AP78+'Step 1-Employee Info'!AP80)*'Step 1-Employee Info'!AP73)</f>
        <v>0</v>
      </c>
      <c r="BP24" s="81">
        <f>IF(ISERROR(('Step 1-Employee Info'!AQ78+'Step 1-Employee Info'!AQ80)*'Step 1-Employee Info'!AQ73),0,('Step 1-Employee Info'!AQ78+'Step 1-Employee Info'!AQ80)*'Step 1-Employee Info'!AQ73)</f>
        <v>0</v>
      </c>
      <c r="BQ24" s="81">
        <f>IF(ISERROR(('Step 1-Employee Info'!AR78+'Step 1-Employee Info'!AR80)*'Step 1-Employee Info'!AR73),0,('Step 1-Employee Info'!AR78+'Step 1-Employee Info'!AR80)*'Step 1-Employee Info'!AR73)</f>
        <v>0</v>
      </c>
      <c r="BR24" s="81">
        <f>IF(ISERROR(('Step 1-Employee Info'!AS78+'Step 1-Employee Info'!AS80)*'Step 1-Employee Info'!AS73),0,('Step 1-Employee Info'!AS78+'Step 1-Employee Info'!AS80)*'Step 1-Employee Info'!AS73)</f>
        <v>0</v>
      </c>
      <c r="BS24" s="81">
        <f>IF(ISERROR(('Step 1-Employee Info'!AT78+'Step 1-Employee Info'!AT80)*'Step 1-Employee Info'!AT73),0,('Step 1-Employee Info'!AT78+'Step 1-Employee Info'!AT80)*'Step 1-Employee Info'!AT73)</f>
        <v>0</v>
      </c>
      <c r="BT24" s="81">
        <f>IF(ISERROR(('Step 1-Employee Info'!AU78+'Step 1-Employee Info'!AU80)*'Step 1-Employee Info'!AU73),0,('Step 1-Employee Info'!AU78+'Step 1-Employee Info'!AU80)*'Step 1-Employee Info'!AU73)</f>
        <v>0</v>
      </c>
      <c r="BU24" s="81">
        <f>IF(ISERROR(('Step 1-Employee Info'!AV78+'Step 1-Employee Info'!AV80)*'Step 1-Employee Info'!AV73),0,('Step 1-Employee Info'!AV78+'Step 1-Employee Info'!AV80)*'Step 1-Employee Info'!AV73)</f>
        <v>0</v>
      </c>
      <c r="BV24" s="81">
        <f>IF(ISERROR(('Step 1-Employee Info'!AW78+'Step 1-Employee Info'!AW80)*'Step 1-Employee Info'!AW73),0,('Step 1-Employee Info'!AW78+'Step 1-Employee Info'!AW80)*'Step 1-Employee Info'!AW73)</f>
        <v>0</v>
      </c>
      <c r="BW24" s="81">
        <f>IF(ISERROR(('Step 1-Employee Info'!AX78+'Step 1-Employee Info'!AX80)*'Step 1-Employee Info'!AX73),0,('Step 1-Employee Info'!AX78+'Step 1-Employee Info'!AX80)*'Step 1-Employee Info'!AX73)</f>
        <v>0</v>
      </c>
      <c r="BX24" s="81">
        <f>IF(ISERROR(('Step 1-Employee Info'!AY78+'Step 1-Employee Info'!AY80)*'Step 1-Employee Info'!AY73),0,('Step 1-Employee Info'!AY78+'Step 1-Employee Info'!AY80)*'Step 1-Employee Info'!AY73)</f>
        <v>0</v>
      </c>
      <c r="BY24" s="81">
        <f>IF(ISERROR(('Step 1-Employee Info'!AZ78+'Step 1-Employee Info'!AZ80)*'Step 1-Employee Info'!AZ73),0,('Step 1-Employee Info'!AZ78+'Step 1-Employee Info'!AZ80)*'Step 1-Employee Info'!AZ73)</f>
        <v>0</v>
      </c>
      <c r="BZ24" s="81">
        <f>IF(ISERROR(('Step 1-Employee Info'!BA78+'Step 1-Employee Info'!BA80)*'Step 1-Employee Info'!BA73),0,('Step 1-Employee Info'!BA78+'Step 1-Employee Info'!BA80)*'Step 1-Employee Info'!BA73)</f>
        <v>0</v>
      </c>
      <c r="CA24" s="81">
        <f>IF(ISERROR(('Step 1-Employee Info'!BB78+'Step 1-Employee Info'!BB80)*'Step 1-Employee Info'!BB73),0,('Step 1-Employee Info'!BB78+'Step 1-Employee Info'!BB80)*'Step 1-Employee Info'!BB73)</f>
        <v>0</v>
      </c>
      <c r="CB24" s="81">
        <f>IF(ISERROR(('Step 1-Employee Info'!BC78+'Step 1-Employee Info'!BC80)*'Step 1-Employee Info'!BC73),0,('Step 1-Employee Info'!BC78+'Step 1-Employee Info'!BC80)*'Step 1-Employee Info'!BC73)</f>
        <v>0</v>
      </c>
      <c r="CC24" s="81">
        <f>IF(ISERROR(('Step 1-Employee Info'!BD78+'Step 1-Employee Info'!BD80)*'Step 1-Employee Info'!BD73),0,('Step 1-Employee Info'!BD78+'Step 1-Employee Info'!BD80)*'Step 1-Employee Info'!BD73)</f>
        <v>0</v>
      </c>
      <c r="CD24" s="81">
        <f>IF(ISERROR(('Step 1-Employee Info'!BE78+'Step 1-Employee Info'!BE80)*'Step 1-Employee Info'!BE73),0,('Step 1-Employee Info'!BE78+'Step 1-Employee Info'!BE80)*'Step 1-Employee Info'!BE73)</f>
        <v>0</v>
      </c>
      <c r="CE24" s="81">
        <f>IF(ISERROR(('Step 1-Employee Info'!BF78+'Step 1-Employee Info'!BF80)*'Step 1-Employee Info'!BF73),0,('Step 1-Employee Info'!BF78+'Step 1-Employee Info'!BF80)*'Step 1-Employee Info'!BF73)</f>
        <v>0</v>
      </c>
    </row>
    <row r="25" spans="3:83" x14ac:dyDescent="0.25">
      <c r="C25" s="490">
        <f>IF($G$8="Linked",SUM(G25,I25,K25,M25,O25,Q25,S25,U25,W25,Y25,AA25,AC25),SUM(AH25:CE25))</f>
        <v>0</v>
      </c>
      <c r="D25" s="511" t="s">
        <v>460</v>
      </c>
      <c r="E25" s="424">
        <f>ROUND(1-SUM(F25,H25,J25,L25,N25,P25,R25,T25,V25,X25,Z25,AB25),10)</f>
        <v>0</v>
      </c>
      <c r="F25" s="538">
        <v>8.3699999999999997E-2</v>
      </c>
      <c r="G25" s="513">
        <f>IF($G$8="Unlinked",$C25*F25,SUM(G76+G125+G174+G223+G272+G321+G370+G419+G468+G517+G566))</f>
        <v>0</v>
      </c>
      <c r="H25" s="538">
        <v>8.3299999999999999E-2</v>
      </c>
      <c r="I25" s="513">
        <f>IF($G$8="Unlinked",$C25*H25,SUM(I76+I125+I174+I223+I272+I321+I370+I419+I468+I517+I566))</f>
        <v>0</v>
      </c>
      <c r="J25" s="538">
        <v>8.3299999999999999E-2</v>
      </c>
      <c r="K25" s="513">
        <f>IF($G$8="Unlinked",$C25*J25,SUM(K76+K125+K174+K223+K272+K321+K370+K419+K468+K517+K566))</f>
        <v>0</v>
      </c>
      <c r="L25" s="538">
        <v>8.3299999999999999E-2</v>
      </c>
      <c r="M25" s="513">
        <f>IF($G$8="Unlinked",$C25*L25,SUM(M76+M125+M174+M223+M272+M321+M370+M419+M468+M517+M566))</f>
        <v>0</v>
      </c>
      <c r="N25" s="538">
        <v>8.3299999999999999E-2</v>
      </c>
      <c r="O25" s="513">
        <f>IF($G$8="Unlinked",$C25*N25,SUM(O76+O125+O174+O223+O272+O321+O370+O419+O468+O517+O566))</f>
        <v>0</v>
      </c>
      <c r="P25" s="538">
        <v>8.3299999999999999E-2</v>
      </c>
      <c r="Q25" s="513">
        <f>IF($G$8="Unlinked",$C25*P25,SUM(Q76+Q125+Q174+Q223+Q272+Q321+Q370+Q419+Q468+Q517+Q566))</f>
        <v>0</v>
      </c>
      <c r="R25" s="538">
        <v>8.3299999999999999E-2</v>
      </c>
      <c r="S25" s="513">
        <f>IF($G$8="Unlinked",$C25*R25,SUM(S76+S125+S174+S223+S272+S321+S370+S419+S468+S517+S566))</f>
        <v>0</v>
      </c>
      <c r="T25" s="538">
        <v>8.3299999999999999E-2</v>
      </c>
      <c r="U25" s="513">
        <f>IF($G$8="Unlinked",$C25*T25,SUM(U76+U125+U174+U223+U272+U321+U370+U419+U468+U517+U566))</f>
        <v>0</v>
      </c>
      <c r="V25" s="538">
        <v>8.3299999999999999E-2</v>
      </c>
      <c r="W25" s="513">
        <f>IF($G$8="Unlinked",$C25*V25,SUM(W76+W125+W174+W223+W272+W321+W370+W419+W468+W517+W566))</f>
        <v>0</v>
      </c>
      <c r="X25" s="538">
        <v>8.3299999999999999E-2</v>
      </c>
      <c r="Y25" s="513">
        <f>IF($G$8="Unlinked",$C25*X25,SUM(Y76+Y125+Y174+Y223+Y272+Y321+Y370+Y419+Y468+Y517+Y566))</f>
        <v>0</v>
      </c>
      <c r="Z25" s="538">
        <v>8.3299999999999999E-2</v>
      </c>
      <c r="AA25" s="513">
        <f>IF($G$8="Unlinked",$C25*Z25,SUM(AA76+AA125+AA174+AA223+AA272+AA321+AA370+AA419+AA468+AA517+AA566))</f>
        <v>0</v>
      </c>
      <c r="AB25" s="538">
        <v>8.3299999999999999E-2</v>
      </c>
      <c r="AC25" s="513">
        <f>IF($G$8="Unlinked",$C25*AB25,SUM(AC76+AC125+AC174+AC223+AC272+AC321+AC370+AC419+AC468+AC517+AC566))</f>
        <v>0</v>
      </c>
      <c r="AH25" s="122">
        <f>IF(ISERROR('Step 1-Employee Info'!I79*'Step 1-Employee Info'!I73),0,('Step 1-Employee Info'!I79*'Step 1-Employee Info'!I73))</f>
        <v>0</v>
      </c>
      <c r="AI25" s="122">
        <f>IF(ISERROR('Step 1-Employee Info'!J79*'Step 1-Employee Info'!J73),0,('Step 1-Employee Info'!J79*'Step 1-Employee Info'!J73))</f>
        <v>0</v>
      </c>
      <c r="AJ25" s="122">
        <f>IF(ISERROR('Step 1-Employee Info'!K79*'Step 1-Employee Info'!K73),0,('Step 1-Employee Info'!K79*'Step 1-Employee Info'!K73))</f>
        <v>0</v>
      </c>
      <c r="AK25" s="122">
        <f>IF(ISERROR('Step 1-Employee Info'!L79*'Step 1-Employee Info'!L73),0,('Step 1-Employee Info'!L79*'Step 1-Employee Info'!L73))</f>
        <v>0</v>
      </c>
      <c r="AL25" s="122">
        <f>IF(ISERROR('Step 1-Employee Info'!M79*'Step 1-Employee Info'!M73),0,('Step 1-Employee Info'!M79*'Step 1-Employee Info'!M73))</f>
        <v>0</v>
      </c>
      <c r="AM25" s="122">
        <f>IF(ISERROR('Step 1-Employee Info'!N79*'Step 1-Employee Info'!N73),0,('Step 1-Employee Info'!N79*'Step 1-Employee Info'!N73))</f>
        <v>0</v>
      </c>
      <c r="AN25" s="122">
        <f>IF(ISERROR('Step 1-Employee Info'!O79*'Step 1-Employee Info'!O73),0,('Step 1-Employee Info'!O79*'Step 1-Employee Info'!O73))</f>
        <v>0</v>
      </c>
      <c r="AO25" s="122">
        <f>IF(ISERROR('Step 1-Employee Info'!P79*'Step 1-Employee Info'!P73),0,('Step 1-Employee Info'!P79*'Step 1-Employee Info'!P73))</f>
        <v>0</v>
      </c>
      <c r="AP25" s="122">
        <f>IF(ISERROR('Step 1-Employee Info'!Q79*'Step 1-Employee Info'!Q73),0,('Step 1-Employee Info'!Q79*'Step 1-Employee Info'!Q73))</f>
        <v>0</v>
      </c>
      <c r="AQ25" s="122">
        <f>IF(ISERROR('Step 1-Employee Info'!R79*'Step 1-Employee Info'!R73),0,('Step 1-Employee Info'!R79*'Step 1-Employee Info'!R73))</f>
        <v>0</v>
      </c>
      <c r="AR25" s="122">
        <f>IF(ISERROR('Step 1-Employee Info'!S79*'Step 1-Employee Info'!S73),0,('Step 1-Employee Info'!S79*'Step 1-Employee Info'!S73))</f>
        <v>0</v>
      </c>
      <c r="AS25" s="122">
        <f>IF(ISERROR('Step 1-Employee Info'!T79*'Step 1-Employee Info'!T73),0,('Step 1-Employee Info'!T79*'Step 1-Employee Info'!T73))</f>
        <v>0</v>
      </c>
      <c r="AT25" s="122">
        <f>IF(ISERROR('Step 1-Employee Info'!U79*'Step 1-Employee Info'!U73),0,('Step 1-Employee Info'!U79*'Step 1-Employee Info'!U73))</f>
        <v>0</v>
      </c>
      <c r="AU25" s="122">
        <f>IF(ISERROR('Step 1-Employee Info'!V79*'Step 1-Employee Info'!V73),0,('Step 1-Employee Info'!V79*'Step 1-Employee Info'!V73))</f>
        <v>0</v>
      </c>
      <c r="AV25" s="122">
        <f>IF(ISERROR('Step 1-Employee Info'!W79*'Step 1-Employee Info'!W73),0,('Step 1-Employee Info'!W79*'Step 1-Employee Info'!W73))</f>
        <v>0</v>
      </c>
      <c r="AW25" s="122">
        <f>IF(ISERROR('Step 1-Employee Info'!X79*'Step 1-Employee Info'!X73),0,('Step 1-Employee Info'!X79*'Step 1-Employee Info'!X73))</f>
        <v>0</v>
      </c>
      <c r="AX25" s="122">
        <f>IF(ISERROR('Step 1-Employee Info'!Y79*'Step 1-Employee Info'!Y73),0,('Step 1-Employee Info'!Y79*'Step 1-Employee Info'!Y73))</f>
        <v>0</v>
      </c>
      <c r="AY25" s="122">
        <f>IF(ISERROR('Step 1-Employee Info'!Z79*'Step 1-Employee Info'!Z73),0,('Step 1-Employee Info'!Z79*'Step 1-Employee Info'!Z73))</f>
        <v>0</v>
      </c>
      <c r="AZ25" s="122">
        <f>IF(ISERROR('Step 1-Employee Info'!AA79*'Step 1-Employee Info'!AA73),0,('Step 1-Employee Info'!AA79*'Step 1-Employee Info'!AA73))</f>
        <v>0</v>
      </c>
      <c r="BA25" s="122">
        <f>IF(ISERROR('Step 1-Employee Info'!AB79*'Step 1-Employee Info'!AB73),0,('Step 1-Employee Info'!AB79*'Step 1-Employee Info'!AB73))</f>
        <v>0</v>
      </c>
      <c r="BB25" s="122">
        <f>IF(ISERROR('Step 1-Employee Info'!AC79*'Step 1-Employee Info'!AC73),0,('Step 1-Employee Info'!AC79*'Step 1-Employee Info'!AC73))</f>
        <v>0</v>
      </c>
      <c r="BC25" s="122">
        <f>IF(ISERROR('Step 1-Employee Info'!AD79*'Step 1-Employee Info'!AD73),0,('Step 1-Employee Info'!AD79*'Step 1-Employee Info'!AD73))</f>
        <v>0</v>
      </c>
      <c r="BD25" s="122">
        <f>IF(ISERROR('Step 1-Employee Info'!AE79*'Step 1-Employee Info'!AE73),0,('Step 1-Employee Info'!AE79*'Step 1-Employee Info'!AE73))</f>
        <v>0</v>
      </c>
      <c r="BE25" s="122">
        <f>IF(ISERROR('Step 1-Employee Info'!AF79*'Step 1-Employee Info'!AF73),0,('Step 1-Employee Info'!AF79*'Step 1-Employee Info'!AF73))</f>
        <v>0</v>
      </c>
      <c r="BF25" s="122">
        <f>IF(ISERROR('Step 1-Employee Info'!AG79*'Step 1-Employee Info'!AG73),0,('Step 1-Employee Info'!AG79*'Step 1-Employee Info'!AG73))</f>
        <v>0</v>
      </c>
      <c r="BG25" s="122">
        <f>IF(ISERROR('Step 1-Employee Info'!AH79*'Step 1-Employee Info'!AH73),0,('Step 1-Employee Info'!AH79*'Step 1-Employee Info'!AH73))</f>
        <v>0</v>
      </c>
      <c r="BH25" s="122">
        <f>IF(ISERROR('Step 1-Employee Info'!AI79*'Step 1-Employee Info'!AI73),0,('Step 1-Employee Info'!AI79*'Step 1-Employee Info'!AI73))</f>
        <v>0</v>
      </c>
      <c r="BI25" s="122">
        <f>IF(ISERROR('Step 1-Employee Info'!AJ79*'Step 1-Employee Info'!AJ73),0,('Step 1-Employee Info'!AJ79*'Step 1-Employee Info'!AJ73))</f>
        <v>0</v>
      </c>
      <c r="BJ25" s="122">
        <f>IF(ISERROR('Step 1-Employee Info'!AK79*'Step 1-Employee Info'!AK73),0,('Step 1-Employee Info'!AK79*'Step 1-Employee Info'!AK73))</f>
        <v>0</v>
      </c>
      <c r="BK25" s="122">
        <f>IF(ISERROR('Step 1-Employee Info'!AL79*'Step 1-Employee Info'!AL73),0,('Step 1-Employee Info'!AL79*'Step 1-Employee Info'!AL73))</f>
        <v>0</v>
      </c>
      <c r="BL25" s="122">
        <f>IF(ISERROR('Step 1-Employee Info'!AM79*'Step 1-Employee Info'!AM73),0,('Step 1-Employee Info'!AM79*'Step 1-Employee Info'!AM73))</f>
        <v>0</v>
      </c>
      <c r="BM25" s="122">
        <f>IF(ISERROR('Step 1-Employee Info'!AN79*'Step 1-Employee Info'!AN73),0,('Step 1-Employee Info'!AN79*'Step 1-Employee Info'!AN73))</f>
        <v>0</v>
      </c>
      <c r="BN25" s="122">
        <f>IF(ISERROR('Step 1-Employee Info'!AO79*'Step 1-Employee Info'!AO73),0,('Step 1-Employee Info'!AO79*'Step 1-Employee Info'!AO73))</f>
        <v>0</v>
      </c>
      <c r="BO25" s="122">
        <f>IF(ISERROR('Step 1-Employee Info'!AP79*'Step 1-Employee Info'!AP73),0,('Step 1-Employee Info'!AP79*'Step 1-Employee Info'!AP73))</f>
        <v>0</v>
      </c>
      <c r="BP25" s="122">
        <f>IF(ISERROR('Step 1-Employee Info'!AQ79*'Step 1-Employee Info'!AQ73),0,('Step 1-Employee Info'!AQ79*'Step 1-Employee Info'!AQ73))</f>
        <v>0</v>
      </c>
      <c r="BQ25" s="122">
        <f>IF(ISERROR('Step 1-Employee Info'!AR79*'Step 1-Employee Info'!AR73),0,('Step 1-Employee Info'!AR79*'Step 1-Employee Info'!AR73))</f>
        <v>0</v>
      </c>
      <c r="BR25" s="122">
        <f>IF(ISERROR('Step 1-Employee Info'!AS79*'Step 1-Employee Info'!AS73),0,('Step 1-Employee Info'!AS79*'Step 1-Employee Info'!AS73))</f>
        <v>0</v>
      </c>
      <c r="BS25" s="122">
        <f>IF(ISERROR('Step 1-Employee Info'!AT79*'Step 1-Employee Info'!AT73),0,('Step 1-Employee Info'!AT79*'Step 1-Employee Info'!AT73))</f>
        <v>0</v>
      </c>
      <c r="BT25" s="122">
        <f>IF(ISERROR('Step 1-Employee Info'!AU79*'Step 1-Employee Info'!AU73),0,('Step 1-Employee Info'!AU79*'Step 1-Employee Info'!AU73))</f>
        <v>0</v>
      </c>
      <c r="BU25" s="122">
        <f>IF(ISERROR('Step 1-Employee Info'!AV79*'Step 1-Employee Info'!AV73),0,('Step 1-Employee Info'!AV79*'Step 1-Employee Info'!AV73))</f>
        <v>0</v>
      </c>
      <c r="BV25" s="122">
        <f>IF(ISERROR('Step 1-Employee Info'!AW79*'Step 1-Employee Info'!AW73),0,('Step 1-Employee Info'!AW79*'Step 1-Employee Info'!AW73))</f>
        <v>0</v>
      </c>
      <c r="BW25" s="122">
        <f>IF(ISERROR('Step 1-Employee Info'!AX79*'Step 1-Employee Info'!AX73),0,('Step 1-Employee Info'!AX79*'Step 1-Employee Info'!AX73))</f>
        <v>0</v>
      </c>
      <c r="BX25" s="122">
        <f>IF(ISERROR('Step 1-Employee Info'!AY79*'Step 1-Employee Info'!AY73),0,('Step 1-Employee Info'!AY79*'Step 1-Employee Info'!AY73))</f>
        <v>0</v>
      </c>
      <c r="BY25" s="122">
        <f>IF(ISERROR('Step 1-Employee Info'!AZ79*'Step 1-Employee Info'!AZ73),0,('Step 1-Employee Info'!AZ79*'Step 1-Employee Info'!AZ73))</f>
        <v>0</v>
      </c>
      <c r="BZ25" s="122">
        <f>IF(ISERROR('Step 1-Employee Info'!BA79*'Step 1-Employee Info'!BA73),0,('Step 1-Employee Info'!BA79*'Step 1-Employee Info'!BA73))</f>
        <v>0</v>
      </c>
      <c r="CA25" s="122">
        <f>IF(ISERROR('Step 1-Employee Info'!BB79*'Step 1-Employee Info'!BB73),0,('Step 1-Employee Info'!BB79*'Step 1-Employee Info'!BB73))</f>
        <v>0</v>
      </c>
      <c r="CB25" s="122">
        <f>IF(ISERROR('Step 1-Employee Info'!BC79*'Step 1-Employee Info'!BC73),0,('Step 1-Employee Info'!BC79*'Step 1-Employee Info'!BC73))</f>
        <v>0</v>
      </c>
      <c r="CC25" s="122">
        <f>IF(ISERROR('Step 1-Employee Info'!BD79*'Step 1-Employee Info'!BD73),0,('Step 1-Employee Info'!BD79*'Step 1-Employee Info'!BD73))</f>
        <v>0</v>
      </c>
      <c r="CD25" s="122">
        <f>IF(ISERROR('Step 1-Employee Info'!BE79*'Step 1-Employee Info'!BE73),0,('Step 1-Employee Info'!BE79*'Step 1-Employee Info'!BE73))</f>
        <v>0</v>
      </c>
      <c r="CE25" s="122">
        <f>IF(ISERROR('Step 1-Employee Info'!BF79*'Step 1-Employee Info'!BF73),0,('Step 1-Employee Info'!BF79*'Step 1-Employee Info'!BF73))</f>
        <v>0</v>
      </c>
    </row>
    <row r="26" spans="3:83" ht="15" customHeight="1" x14ac:dyDescent="0.25">
      <c r="C26" s="807">
        <v>0</v>
      </c>
      <c r="D26" s="728" t="s">
        <v>617</v>
      </c>
      <c r="E26" s="424">
        <f>ROUND(1-SUM(F26,H26,J26,L26,N26,P26,R26,T26,V26,X26,Z26,AB26),10)</f>
        <v>0</v>
      </c>
      <c r="F26" s="538">
        <v>8.3699999999999997E-2</v>
      </c>
      <c r="G26" s="492">
        <f>IF($G$8="Unlinked",$C26*F26,SUM(G77+G126+G175+G224+G273+G322+G371+G420+G469+G518+G567))</f>
        <v>0</v>
      </c>
      <c r="H26" s="538">
        <v>8.3299999999999999E-2</v>
      </c>
      <c r="I26" s="492">
        <f>IF($G$8="Unlinked",$C26*H26,SUM(I77+I126+I175+I224+I273+I322+I371+I420+I469+I518+I567))</f>
        <v>0</v>
      </c>
      <c r="J26" s="538">
        <v>8.3299999999999999E-2</v>
      </c>
      <c r="K26" s="492">
        <f>IF($G$8="Unlinked",$C26*J26,SUM(K77+K126+K175+K224+K273+K322+K371+K420+K469+K518+K567))</f>
        <v>0</v>
      </c>
      <c r="L26" s="538">
        <v>8.3299999999999999E-2</v>
      </c>
      <c r="M26" s="492">
        <f>IF($G$8="Unlinked",$C26*L26,SUM(M77+M126+M175+M224+M273+M322+M371+M420+M469+M518+M567))</f>
        <v>0</v>
      </c>
      <c r="N26" s="538">
        <v>8.3299999999999999E-2</v>
      </c>
      <c r="O26" s="492">
        <f>IF($G$8="Unlinked",$C26*N26,SUM(O77+O126+O175+O224+O273+O322+O371+O420+O469+O518+O567))</f>
        <v>0</v>
      </c>
      <c r="P26" s="538">
        <v>8.3299999999999999E-2</v>
      </c>
      <c r="Q26" s="492">
        <f>IF($G$8="Unlinked",$C26*P26,SUM(Q77+Q126+Q175+Q224+Q273+Q322+Q371+Q420+Q469+Q518+Q567))</f>
        <v>0</v>
      </c>
      <c r="R26" s="538">
        <v>8.3299999999999999E-2</v>
      </c>
      <c r="S26" s="492">
        <f>IF($G$8="Unlinked",$C26*R26,SUM(S77+S126+S175+S224+S273+S322+S371+S420+S469+S518+S567))</f>
        <v>0</v>
      </c>
      <c r="T26" s="538">
        <v>8.3299999999999999E-2</v>
      </c>
      <c r="U26" s="492">
        <f>IF($G$8="Unlinked",$C26*T26,SUM(U77+U126+U175+U224+U273+U322+U371+U420+U469+U518+U567))</f>
        <v>0</v>
      </c>
      <c r="V26" s="538">
        <v>8.3299999999999999E-2</v>
      </c>
      <c r="W26" s="492">
        <f>IF($G$8="Unlinked",$C26*V26,SUM(W77+W126+W175+W224+W273+W322+W371+W420+W469+W518+W567))</f>
        <v>0</v>
      </c>
      <c r="X26" s="538">
        <v>8.3299999999999999E-2</v>
      </c>
      <c r="Y26" s="492">
        <f>IF($G$8="Unlinked",$C26*X26,SUM(Y77+Y126+Y175+Y224+Y273+Y322+Y371+Y420+Y469+Y518+Y567))</f>
        <v>0</v>
      </c>
      <c r="Z26" s="538">
        <v>8.3299999999999999E-2</v>
      </c>
      <c r="AA26" s="492">
        <f>IF($G$8="Unlinked",$C26*Z26,SUM(AA77+AA126+AA175+AA224+AA273+AA322+AA371+AA420+AA469+AA518+AA567))</f>
        <v>0</v>
      </c>
      <c r="AB26" s="538">
        <v>8.3299999999999999E-2</v>
      </c>
      <c r="AC26" s="492">
        <f>IF($G$8="Unlinked",$C26*AB26,SUM(AC77+AC126+AC175+AC224+AC273+AC322+AC371+AC420+AC469+AC518+AC567))</f>
        <v>0</v>
      </c>
    </row>
    <row r="27" spans="3:83" ht="21" customHeight="1" thickBot="1" x14ac:dyDescent="0.3">
      <c r="C27" s="496">
        <f>IF($G$8="Unlinked",SUM(C23:C26),SUM(G27,I27,K27,M27,O27,Q27,S27,U27,W27,Y27,AA27,AC27))</f>
        <v>0</v>
      </c>
      <c r="D27" s="497" t="s">
        <v>616</v>
      </c>
      <c r="E27" s="419"/>
      <c r="F27" s="515"/>
      <c r="G27" s="499">
        <f>SUM(G23:G26)</f>
        <v>0</v>
      </c>
      <c r="H27" s="516"/>
      <c r="I27" s="500">
        <f>SUM(I23:I26)</f>
        <v>0</v>
      </c>
      <c r="J27" s="419"/>
      <c r="K27" s="499">
        <f>SUM(K23:K26)</f>
        <v>0</v>
      </c>
      <c r="L27" s="516"/>
      <c r="M27" s="499">
        <f>SUM(M23:M26)</f>
        <v>0</v>
      </c>
      <c r="N27" s="516"/>
      <c r="O27" s="499">
        <f>SUM(O23:O26)</f>
        <v>0</v>
      </c>
      <c r="P27" s="516"/>
      <c r="Q27" s="499">
        <f>SUM(Q23:Q26)</f>
        <v>0</v>
      </c>
      <c r="R27" s="516"/>
      <c r="S27" s="499">
        <f>SUM(S23:S26)</f>
        <v>0</v>
      </c>
      <c r="T27" s="516"/>
      <c r="U27" s="499">
        <f>SUM(U23:U26)</f>
        <v>0</v>
      </c>
      <c r="V27" s="516"/>
      <c r="W27" s="499">
        <f>SUM(W23:W26)</f>
        <v>0</v>
      </c>
      <c r="X27" s="516"/>
      <c r="Y27" s="499">
        <f>SUM(Y23:Y26)</f>
        <v>0</v>
      </c>
      <c r="Z27" s="516"/>
      <c r="AA27" s="499">
        <f>SUM(AA23:AA26)</f>
        <v>0</v>
      </c>
      <c r="AB27" s="516"/>
      <c r="AC27" s="499">
        <f>SUM(AC23:AC26)</f>
        <v>0</v>
      </c>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row>
    <row r="28" spans="3:83" ht="3.75" customHeight="1" thickBot="1" x14ac:dyDescent="0.3">
      <c r="C28" s="502"/>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504"/>
    </row>
    <row r="29" spans="3:83" ht="33.75" customHeight="1" x14ac:dyDescent="0.25">
      <c r="C29" s="505" t="s">
        <v>472</v>
      </c>
      <c r="D29" s="506"/>
      <c r="E29" s="507" t="s">
        <v>467</v>
      </c>
      <c r="F29" s="508" t="s">
        <v>473</v>
      </c>
      <c r="G29" s="509" t="s">
        <v>474</v>
      </c>
      <c r="H29" s="508" t="s">
        <v>473</v>
      </c>
      <c r="I29" s="509" t="s">
        <v>474</v>
      </c>
      <c r="J29" s="508" t="s">
        <v>473</v>
      </c>
      <c r="K29" s="509" t="s">
        <v>474</v>
      </c>
      <c r="L29" s="508" t="s">
        <v>473</v>
      </c>
      <c r="M29" s="509" t="s">
        <v>474</v>
      </c>
      <c r="N29" s="508" t="s">
        <v>473</v>
      </c>
      <c r="O29" s="509" t="s">
        <v>474</v>
      </c>
      <c r="P29" s="508" t="s">
        <v>473</v>
      </c>
      <c r="Q29" s="509" t="s">
        <v>474</v>
      </c>
      <c r="R29" s="508" t="s">
        <v>473</v>
      </c>
      <c r="S29" s="509" t="s">
        <v>474</v>
      </c>
      <c r="T29" s="508" t="s">
        <v>473</v>
      </c>
      <c r="U29" s="509" t="s">
        <v>474</v>
      </c>
      <c r="V29" s="508" t="s">
        <v>473</v>
      </c>
      <c r="W29" s="509" t="s">
        <v>474</v>
      </c>
      <c r="X29" s="508" t="s">
        <v>473</v>
      </c>
      <c r="Y29" s="509" t="s">
        <v>474</v>
      </c>
      <c r="Z29" s="508" t="s">
        <v>473</v>
      </c>
      <c r="AA29" s="509" t="s">
        <v>474</v>
      </c>
      <c r="AB29" s="508" t="s">
        <v>473</v>
      </c>
      <c r="AC29" s="509" t="s">
        <v>474</v>
      </c>
    </row>
    <row r="30" spans="3:83" x14ac:dyDescent="0.25">
      <c r="C30" s="490">
        <f>IF($G$8="Linked",SUM(G30,I30,K30,M30,O30,Q30,S30,U30,W30,Y30,AA30,AC30),'Step 2-Overhead'!F9)</f>
        <v>0</v>
      </c>
      <c r="D30" s="511" t="str">
        <f>'Step 2-Overhead'!C9</f>
        <v>Advertising/Marketing</v>
      </c>
      <c r="E30" s="437">
        <f t="shared" ref="E30:E40" si="0">ROUND(1-SUM(F30,H30,J30,L30,N30,P30,R30,T30,V30,X30,Z30,AB30),10)</f>
        <v>0</v>
      </c>
      <c r="F30" s="538">
        <v>8.3699999999999997E-2</v>
      </c>
      <c r="G30" s="513">
        <f t="shared" ref="G30:G40" si="1">IF($G$8="Unlinked",$C30*F30,SUM(G81+G130+G179+G228+G277+G326+G375+G424+G473+G522+G571))</f>
        <v>0</v>
      </c>
      <c r="H30" s="538">
        <v>8.3299999999999999E-2</v>
      </c>
      <c r="I30" s="513">
        <f t="shared" ref="I30:I40" si="2">IF($G$8="Unlinked",$C30*H30,SUM(I81+I130+I179+I228+I277+I326+I375+I424+I473+I522+I571))</f>
        <v>0</v>
      </c>
      <c r="J30" s="538">
        <v>8.3299999999999999E-2</v>
      </c>
      <c r="K30" s="513">
        <f t="shared" ref="K30:K40" si="3">IF($G$8="Unlinked",$C30*J30,SUM(K81+K130+K179+K228+K277+K326+K375+K424+K473+K522+K571))</f>
        <v>0</v>
      </c>
      <c r="L30" s="538">
        <v>8.3299999999999999E-2</v>
      </c>
      <c r="M30" s="513">
        <f t="shared" ref="M30:M40" si="4">IF($G$8="Unlinked",$C30*L30,SUM(M81+M130+M179+M228+M277+M326+M375+M424+M473+M522+M571))</f>
        <v>0</v>
      </c>
      <c r="N30" s="538">
        <v>8.3299999999999999E-2</v>
      </c>
      <c r="O30" s="513">
        <f t="shared" ref="O30:O40" si="5">IF($G$8="Unlinked",$C30*N30,SUM(O81+O130+O179+O228+O277+O326+O375+O424+O473+O522+O571))</f>
        <v>0</v>
      </c>
      <c r="P30" s="538">
        <v>8.3299999999999999E-2</v>
      </c>
      <c r="Q30" s="513">
        <f t="shared" ref="Q30:Q40" si="6">IF($G$8="Unlinked",$C30*P30,SUM(Q81+Q130+Q179+Q228+Q277+Q326+Q375+Q424+Q473+Q522+Q571))</f>
        <v>0</v>
      </c>
      <c r="R30" s="538">
        <v>8.3299999999999999E-2</v>
      </c>
      <c r="S30" s="513">
        <f t="shared" ref="S30:S40" si="7">IF($G$8="Unlinked",$C30*R30,SUM(S81+S130+S179+S228+S277+S326+S375+S424+S473+S522+S571))</f>
        <v>0</v>
      </c>
      <c r="T30" s="538">
        <v>8.3299999999999999E-2</v>
      </c>
      <c r="U30" s="513">
        <f t="shared" ref="U30:U40" si="8">IF($G$8="Unlinked",$C30*T30,SUM(U81+U130+U179+U228+U277+U326+U375+U424+U473+U522+U571))</f>
        <v>0</v>
      </c>
      <c r="V30" s="538">
        <v>8.3299999999999999E-2</v>
      </c>
      <c r="W30" s="513">
        <f t="shared" ref="W30:W40" si="9">IF($G$8="Unlinked",$C30*V30,SUM(W81+W130+W179+W228+W277+W326+W375+W424+W473+W522+W571))</f>
        <v>0</v>
      </c>
      <c r="X30" s="538">
        <v>8.3299999999999999E-2</v>
      </c>
      <c r="Y30" s="513">
        <f t="shared" ref="Y30:Y40" si="10">IF($G$8="Unlinked",$C30*X30,SUM(Y81+Y130+Y179+Y228+Y277+Y326+Y375+Y424+Y473+Y522+Y571))</f>
        <v>0</v>
      </c>
      <c r="Z30" s="538">
        <v>8.3299999999999999E-2</v>
      </c>
      <c r="AA30" s="513">
        <f t="shared" ref="AA30:AA40" si="11">IF($G$8="Unlinked",$C30*Z30,SUM(AA81+AA130+AA179+AA228+AA277+AA326+AA375+AA424+AA473+AA522+AA571))</f>
        <v>0</v>
      </c>
      <c r="AB30" s="538">
        <v>8.3299999999999999E-2</v>
      </c>
      <c r="AC30" s="513">
        <f t="shared" ref="AC30:AC40" si="12">IF($G$8="Unlinked",$C30*AB30,SUM(AC81+AC130+AC179+AC228+AC277+AC326+AC375+AC424+AC473+AC522+AC571))</f>
        <v>0</v>
      </c>
    </row>
    <row r="31" spans="3:83" x14ac:dyDescent="0.25">
      <c r="C31" s="490">
        <f>IF($G$8="Linked",SUM(G31,I31,K31,M31,O31,Q31,S31,U31,W31,Y31,AA31,AC31),'Step 2-Overhead'!F23)</f>
        <v>0</v>
      </c>
      <c r="D31" s="511" t="str">
        <f>'Step 2-Overhead'!C23</f>
        <v>Building/Utility Expenses</v>
      </c>
      <c r="E31" s="424">
        <f t="shared" si="0"/>
        <v>0</v>
      </c>
      <c r="F31" s="538">
        <v>8.3699999999999997E-2</v>
      </c>
      <c r="G31" s="513">
        <f t="shared" si="1"/>
        <v>0</v>
      </c>
      <c r="H31" s="538">
        <v>8.3299999999999999E-2</v>
      </c>
      <c r="I31" s="513">
        <f t="shared" si="2"/>
        <v>0</v>
      </c>
      <c r="J31" s="538">
        <v>8.3299999999999999E-2</v>
      </c>
      <c r="K31" s="513">
        <f t="shared" si="3"/>
        <v>0</v>
      </c>
      <c r="L31" s="538">
        <v>8.3299999999999999E-2</v>
      </c>
      <c r="M31" s="513">
        <f t="shared" si="4"/>
        <v>0</v>
      </c>
      <c r="N31" s="538">
        <v>8.3299999999999999E-2</v>
      </c>
      <c r="O31" s="513">
        <f t="shared" si="5"/>
        <v>0</v>
      </c>
      <c r="P31" s="538">
        <v>8.3299999999999999E-2</v>
      </c>
      <c r="Q31" s="513">
        <f t="shared" si="6"/>
        <v>0</v>
      </c>
      <c r="R31" s="538">
        <v>8.3299999999999999E-2</v>
      </c>
      <c r="S31" s="513">
        <f t="shared" si="7"/>
        <v>0</v>
      </c>
      <c r="T31" s="538">
        <v>8.3299999999999999E-2</v>
      </c>
      <c r="U31" s="513">
        <f t="shared" si="8"/>
        <v>0</v>
      </c>
      <c r="V31" s="538">
        <v>8.3299999999999999E-2</v>
      </c>
      <c r="W31" s="513">
        <f t="shared" si="9"/>
        <v>0</v>
      </c>
      <c r="X31" s="538">
        <v>8.3299999999999999E-2</v>
      </c>
      <c r="Y31" s="513">
        <f t="shared" si="10"/>
        <v>0</v>
      </c>
      <c r="Z31" s="538">
        <v>8.3299999999999999E-2</v>
      </c>
      <c r="AA31" s="513">
        <f t="shared" si="11"/>
        <v>0</v>
      </c>
      <c r="AB31" s="538">
        <v>8.3299999999999999E-2</v>
      </c>
      <c r="AC31" s="513">
        <f t="shared" si="12"/>
        <v>0</v>
      </c>
    </row>
    <row r="32" spans="3:83" x14ac:dyDescent="0.25">
      <c r="C32" s="490">
        <f>IF($G$8="Linked",SUM(G32,I32,K32,M32,O32,Q32,S32,U32,W32,Y32,AA32,AC32),'Step 2-Overhead'!F40)</f>
        <v>0</v>
      </c>
      <c r="D32" s="511" t="str">
        <f>'Step 2-Overhead'!C40</f>
        <v>Consultant Fees</v>
      </c>
      <c r="E32" s="424">
        <f t="shared" si="0"/>
        <v>0</v>
      </c>
      <c r="F32" s="538">
        <v>8.3699999999999997E-2</v>
      </c>
      <c r="G32" s="513">
        <f t="shared" si="1"/>
        <v>0</v>
      </c>
      <c r="H32" s="538">
        <v>8.3299999999999999E-2</v>
      </c>
      <c r="I32" s="513">
        <f t="shared" si="2"/>
        <v>0</v>
      </c>
      <c r="J32" s="538">
        <v>8.3299999999999999E-2</v>
      </c>
      <c r="K32" s="513">
        <f t="shared" si="3"/>
        <v>0</v>
      </c>
      <c r="L32" s="538">
        <v>8.3299999999999999E-2</v>
      </c>
      <c r="M32" s="513">
        <f t="shared" si="4"/>
        <v>0</v>
      </c>
      <c r="N32" s="538">
        <v>8.3299999999999999E-2</v>
      </c>
      <c r="O32" s="513">
        <f t="shared" si="5"/>
        <v>0</v>
      </c>
      <c r="P32" s="538">
        <v>8.3299999999999999E-2</v>
      </c>
      <c r="Q32" s="513">
        <f t="shared" si="6"/>
        <v>0</v>
      </c>
      <c r="R32" s="538">
        <v>8.3299999999999999E-2</v>
      </c>
      <c r="S32" s="513">
        <f t="shared" si="7"/>
        <v>0</v>
      </c>
      <c r="T32" s="538">
        <v>8.3299999999999999E-2</v>
      </c>
      <c r="U32" s="513">
        <f t="shared" si="8"/>
        <v>0</v>
      </c>
      <c r="V32" s="538">
        <v>8.3299999999999999E-2</v>
      </c>
      <c r="W32" s="513">
        <f t="shared" si="9"/>
        <v>0</v>
      </c>
      <c r="X32" s="538">
        <v>8.3299999999999999E-2</v>
      </c>
      <c r="Y32" s="513">
        <f t="shared" si="10"/>
        <v>0</v>
      </c>
      <c r="Z32" s="538">
        <v>8.3299999999999999E-2</v>
      </c>
      <c r="AA32" s="513">
        <f t="shared" si="11"/>
        <v>0</v>
      </c>
      <c r="AB32" s="538">
        <v>8.3299999999999999E-2</v>
      </c>
      <c r="AC32" s="513">
        <f t="shared" si="12"/>
        <v>0</v>
      </c>
    </row>
    <row r="33" spans="3:33" x14ac:dyDescent="0.25">
      <c r="C33" s="490">
        <f>IF($G$8="Linked",SUM(G33,I33,K33,M33,O33,Q33,S33,U33,W33,Y33,AA33,AC33),'Step 2-Overhead'!F50)</f>
        <v>0</v>
      </c>
      <c r="D33" s="511" t="str">
        <f>'Step 2-Overhead'!C50</f>
        <v>Employee &amp; Training Expenses</v>
      </c>
      <c r="E33" s="424">
        <f t="shared" si="0"/>
        <v>0</v>
      </c>
      <c r="F33" s="538">
        <v>8.3699999999999997E-2</v>
      </c>
      <c r="G33" s="513">
        <f t="shared" si="1"/>
        <v>0</v>
      </c>
      <c r="H33" s="538">
        <v>8.3299999999999999E-2</v>
      </c>
      <c r="I33" s="513">
        <f t="shared" si="2"/>
        <v>0</v>
      </c>
      <c r="J33" s="538">
        <v>8.3299999999999999E-2</v>
      </c>
      <c r="K33" s="513">
        <f t="shared" si="3"/>
        <v>0</v>
      </c>
      <c r="L33" s="538">
        <v>8.3299999999999999E-2</v>
      </c>
      <c r="M33" s="513">
        <f t="shared" si="4"/>
        <v>0</v>
      </c>
      <c r="N33" s="538">
        <v>8.3299999999999999E-2</v>
      </c>
      <c r="O33" s="513">
        <f t="shared" si="5"/>
        <v>0</v>
      </c>
      <c r="P33" s="538">
        <v>8.3299999999999999E-2</v>
      </c>
      <c r="Q33" s="513">
        <f t="shared" si="6"/>
        <v>0</v>
      </c>
      <c r="R33" s="538">
        <v>8.3299999999999999E-2</v>
      </c>
      <c r="S33" s="513">
        <f t="shared" si="7"/>
        <v>0</v>
      </c>
      <c r="T33" s="538">
        <v>8.3299999999999999E-2</v>
      </c>
      <c r="U33" s="513">
        <f t="shared" si="8"/>
        <v>0</v>
      </c>
      <c r="V33" s="538">
        <v>8.3299999999999999E-2</v>
      </c>
      <c r="W33" s="513">
        <f t="shared" si="9"/>
        <v>0</v>
      </c>
      <c r="X33" s="538">
        <v>8.3299999999999999E-2</v>
      </c>
      <c r="Y33" s="513">
        <f t="shared" si="10"/>
        <v>0</v>
      </c>
      <c r="Z33" s="538">
        <v>8.3299999999999999E-2</v>
      </c>
      <c r="AA33" s="513">
        <f t="shared" si="11"/>
        <v>0</v>
      </c>
      <c r="AB33" s="538">
        <v>8.3299999999999999E-2</v>
      </c>
      <c r="AC33" s="513">
        <f t="shared" si="12"/>
        <v>0</v>
      </c>
    </row>
    <row r="34" spans="3:33" x14ac:dyDescent="0.25">
      <c r="C34" s="490">
        <f>IF($G$8="Linked",SUM(G34,I34,K34,M34,O34,Q34,S34,U34,W34,Y34,AA34,AC34),'Step 2-Overhead'!F63)</f>
        <v>0</v>
      </c>
      <c r="D34" s="511" t="str">
        <f>'Step 2-Overhead'!C63</f>
        <v>General Office Operations</v>
      </c>
      <c r="E34" s="424">
        <f t="shared" si="0"/>
        <v>0</v>
      </c>
      <c r="F34" s="538">
        <v>8.3699999999999997E-2</v>
      </c>
      <c r="G34" s="513">
        <f t="shared" si="1"/>
        <v>0</v>
      </c>
      <c r="H34" s="538">
        <v>8.3299999999999999E-2</v>
      </c>
      <c r="I34" s="513">
        <f t="shared" si="2"/>
        <v>0</v>
      </c>
      <c r="J34" s="538">
        <v>8.3299999999999999E-2</v>
      </c>
      <c r="K34" s="513">
        <f t="shared" si="3"/>
        <v>0</v>
      </c>
      <c r="L34" s="538">
        <v>8.3299999999999999E-2</v>
      </c>
      <c r="M34" s="513">
        <f t="shared" si="4"/>
        <v>0</v>
      </c>
      <c r="N34" s="538">
        <v>8.3299999999999999E-2</v>
      </c>
      <c r="O34" s="513">
        <f t="shared" si="5"/>
        <v>0</v>
      </c>
      <c r="P34" s="538">
        <v>8.3299999999999999E-2</v>
      </c>
      <c r="Q34" s="513">
        <f t="shared" si="6"/>
        <v>0</v>
      </c>
      <c r="R34" s="538">
        <v>8.3299999999999999E-2</v>
      </c>
      <c r="S34" s="513">
        <f t="shared" si="7"/>
        <v>0</v>
      </c>
      <c r="T34" s="538">
        <v>8.3299999999999999E-2</v>
      </c>
      <c r="U34" s="513">
        <f t="shared" si="8"/>
        <v>0</v>
      </c>
      <c r="V34" s="538">
        <v>8.3299999999999999E-2</v>
      </c>
      <c r="W34" s="513">
        <f t="shared" si="9"/>
        <v>0</v>
      </c>
      <c r="X34" s="538">
        <v>8.3299999999999999E-2</v>
      </c>
      <c r="Y34" s="513">
        <f t="shared" si="10"/>
        <v>0</v>
      </c>
      <c r="Z34" s="538">
        <v>8.3299999999999999E-2</v>
      </c>
      <c r="AA34" s="513">
        <f t="shared" si="11"/>
        <v>0</v>
      </c>
      <c r="AB34" s="538">
        <v>8.3299999999999999E-2</v>
      </c>
      <c r="AC34" s="513">
        <f t="shared" si="12"/>
        <v>0</v>
      </c>
    </row>
    <row r="35" spans="3:33" x14ac:dyDescent="0.25">
      <c r="C35" s="490">
        <f>IF($G$8="Linked",SUM(G35,I35,K35,M35,O35,Q35,S35,U35,W35,Y35,AA35,AC35),'Step 2-Overhead'!F90)</f>
        <v>0</v>
      </c>
      <c r="D35" s="511" t="str">
        <f>'Step 2-Overhead'!C90</f>
        <v>Insurance</v>
      </c>
      <c r="E35" s="424">
        <f t="shared" si="0"/>
        <v>0</v>
      </c>
      <c r="F35" s="538">
        <v>8.3699999999999997E-2</v>
      </c>
      <c r="G35" s="513">
        <f t="shared" si="1"/>
        <v>0</v>
      </c>
      <c r="H35" s="538">
        <v>8.3299999999999999E-2</v>
      </c>
      <c r="I35" s="513">
        <f t="shared" si="2"/>
        <v>0</v>
      </c>
      <c r="J35" s="538">
        <v>8.3299999999999999E-2</v>
      </c>
      <c r="K35" s="513">
        <f t="shared" si="3"/>
        <v>0</v>
      </c>
      <c r="L35" s="538">
        <v>8.3299999999999999E-2</v>
      </c>
      <c r="M35" s="513">
        <f t="shared" si="4"/>
        <v>0</v>
      </c>
      <c r="N35" s="538">
        <v>8.3299999999999999E-2</v>
      </c>
      <c r="O35" s="513">
        <f t="shared" si="5"/>
        <v>0</v>
      </c>
      <c r="P35" s="538">
        <v>8.3299999999999999E-2</v>
      </c>
      <c r="Q35" s="513">
        <f t="shared" si="6"/>
        <v>0</v>
      </c>
      <c r="R35" s="538">
        <v>8.3299999999999999E-2</v>
      </c>
      <c r="S35" s="513">
        <f t="shared" si="7"/>
        <v>0</v>
      </c>
      <c r="T35" s="538">
        <v>8.3299999999999999E-2</v>
      </c>
      <c r="U35" s="513">
        <f t="shared" si="8"/>
        <v>0</v>
      </c>
      <c r="V35" s="538">
        <v>8.3299999999999999E-2</v>
      </c>
      <c r="W35" s="513">
        <f t="shared" si="9"/>
        <v>0</v>
      </c>
      <c r="X35" s="538">
        <v>8.3299999999999999E-2</v>
      </c>
      <c r="Y35" s="513">
        <f t="shared" si="10"/>
        <v>0</v>
      </c>
      <c r="Z35" s="538">
        <v>8.3299999999999999E-2</v>
      </c>
      <c r="AA35" s="513">
        <f t="shared" si="11"/>
        <v>0</v>
      </c>
      <c r="AB35" s="538">
        <v>8.3299999999999999E-2</v>
      </c>
      <c r="AC35" s="513">
        <f t="shared" si="12"/>
        <v>0</v>
      </c>
    </row>
    <row r="36" spans="3:33" x14ac:dyDescent="0.25">
      <c r="C36" s="490">
        <f>IF($G$8="Linked",SUM(G36,I36,K36,M36,O36,Q36,S36,U36,W36,Y36,AA36,AC36),'Step 2-Overhead'!F103)</f>
        <v>0</v>
      </c>
      <c r="D36" s="511" t="str">
        <f>'Step 2-Overhead'!C103</f>
        <v>State &amp; Local Taxes and Fees</v>
      </c>
      <c r="E36" s="424">
        <f t="shared" si="0"/>
        <v>0</v>
      </c>
      <c r="F36" s="538">
        <v>8.3699999999999997E-2</v>
      </c>
      <c r="G36" s="513">
        <f t="shared" si="1"/>
        <v>0</v>
      </c>
      <c r="H36" s="538">
        <v>8.3299999999999999E-2</v>
      </c>
      <c r="I36" s="513">
        <f t="shared" si="2"/>
        <v>0</v>
      </c>
      <c r="J36" s="538">
        <v>8.3299999999999999E-2</v>
      </c>
      <c r="K36" s="513">
        <f t="shared" si="3"/>
        <v>0</v>
      </c>
      <c r="L36" s="538">
        <v>8.3299999999999999E-2</v>
      </c>
      <c r="M36" s="513">
        <f t="shared" si="4"/>
        <v>0</v>
      </c>
      <c r="N36" s="538">
        <v>8.3299999999999999E-2</v>
      </c>
      <c r="O36" s="513">
        <f t="shared" si="5"/>
        <v>0</v>
      </c>
      <c r="P36" s="538">
        <v>8.3299999999999999E-2</v>
      </c>
      <c r="Q36" s="513">
        <f t="shared" si="6"/>
        <v>0</v>
      </c>
      <c r="R36" s="538">
        <v>8.3299999999999999E-2</v>
      </c>
      <c r="S36" s="513">
        <f t="shared" si="7"/>
        <v>0</v>
      </c>
      <c r="T36" s="538">
        <v>8.3299999999999999E-2</v>
      </c>
      <c r="U36" s="513">
        <f t="shared" si="8"/>
        <v>0</v>
      </c>
      <c r="V36" s="538">
        <v>8.3299999999999999E-2</v>
      </c>
      <c r="W36" s="513">
        <f t="shared" si="9"/>
        <v>0</v>
      </c>
      <c r="X36" s="538">
        <v>8.3299999999999999E-2</v>
      </c>
      <c r="Y36" s="513">
        <f t="shared" si="10"/>
        <v>0</v>
      </c>
      <c r="Z36" s="538">
        <v>8.3299999999999999E-2</v>
      </c>
      <c r="AA36" s="513">
        <f t="shared" si="11"/>
        <v>0</v>
      </c>
      <c r="AB36" s="538">
        <v>8.3299999999999999E-2</v>
      </c>
      <c r="AC36" s="513">
        <f t="shared" si="12"/>
        <v>0</v>
      </c>
    </row>
    <row r="37" spans="3:33" x14ac:dyDescent="0.25">
      <c r="C37" s="490">
        <f>IF($G$8="Linked",SUM(G37,I37,K37,M37,O37,Q37,S37,U37,W37,Y37,AA37,AC37),'Step 2-Overhead'!F112)</f>
        <v>0</v>
      </c>
      <c r="D37" s="511" t="str">
        <f>'Step 2-Overhead'!C112</f>
        <v>Tools &amp; Shop Supply Expenses</v>
      </c>
      <c r="E37" s="424">
        <f t="shared" si="0"/>
        <v>0</v>
      </c>
      <c r="F37" s="538">
        <v>8.3699999999999997E-2</v>
      </c>
      <c r="G37" s="513">
        <f t="shared" si="1"/>
        <v>0</v>
      </c>
      <c r="H37" s="538">
        <v>8.3299999999999999E-2</v>
      </c>
      <c r="I37" s="513">
        <f t="shared" si="2"/>
        <v>0</v>
      </c>
      <c r="J37" s="538">
        <v>8.3299999999999999E-2</v>
      </c>
      <c r="K37" s="513">
        <f t="shared" si="3"/>
        <v>0</v>
      </c>
      <c r="L37" s="538">
        <v>8.3299999999999999E-2</v>
      </c>
      <c r="M37" s="513">
        <f t="shared" si="4"/>
        <v>0</v>
      </c>
      <c r="N37" s="538">
        <v>8.3299999999999999E-2</v>
      </c>
      <c r="O37" s="513">
        <f t="shared" si="5"/>
        <v>0</v>
      </c>
      <c r="P37" s="538">
        <v>8.3299999999999999E-2</v>
      </c>
      <c r="Q37" s="513">
        <f t="shared" si="6"/>
        <v>0</v>
      </c>
      <c r="R37" s="538">
        <v>8.3299999999999999E-2</v>
      </c>
      <c r="S37" s="513">
        <f t="shared" si="7"/>
        <v>0</v>
      </c>
      <c r="T37" s="538">
        <v>8.3299999999999999E-2</v>
      </c>
      <c r="U37" s="513">
        <f t="shared" si="8"/>
        <v>0</v>
      </c>
      <c r="V37" s="538">
        <v>8.3299999999999999E-2</v>
      </c>
      <c r="W37" s="513">
        <f t="shared" si="9"/>
        <v>0</v>
      </c>
      <c r="X37" s="538">
        <v>8.3299999999999999E-2</v>
      </c>
      <c r="Y37" s="513">
        <f t="shared" si="10"/>
        <v>0</v>
      </c>
      <c r="Z37" s="538">
        <v>8.3299999999999999E-2</v>
      </c>
      <c r="AA37" s="513">
        <f t="shared" si="11"/>
        <v>0</v>
      </c>
      <c r="AB37" s="538">
        <v>8.3299999999999999E-2</v>
      </c>
      <c r="AC37" s="513">
        <f t="shared" si="12"/>
        <v>0</v>
      </c>
    </row>
    <row r="38" spans="3:33" x14ac:dyDescent="0.25">
      <c r="C38" s="490">
        <f>IF($G$8="Linked",SUM(G38,I38,K38,M38,O38,Q38,S38,U38,W38,Y38,AA38,AC38),'Step 2-Overhead'!F120)</f>
        <v>0</v>
      </c>
      <c r="D38" s="511" t="str">
        <f>'Step 2-Overhead'!C120</f>
        <v>Vehicle &amp; Equipment Expenses</v>
      </c>
      <c r="E38" s="424">
        <f t="shared" si="0"/>
        <v>0</v>
      </c>
      <c r="F38" s="538">
        <v>8.3699999999999997E-2</v>
      </c>
      <c r="G38" s="513">
        <f t="shared" si="1"/>
        <v>0</v>
      </c>
      <c r="H38" s="538">
        <v>8.3299999999999999E-2</v>
      </c>
      <c r="I38" s="513">
        <f t="shared" si="2"/>
        <v>0</v>
      </c>
      <c r="J38" s="538">
        <v>8.3299999999999999E-2</v>
      </c>
      <c r="K38" s="513">
        <f t="shared" si="3"/>
        <v>0</v>
      </c>
      <c r="L38" s="538">
        <v>8.3299999999999999E-2</v>
      </c>
      <c r="M38" s="513">
        <f t="shared" si="4"/>
        <v>0</v>
      </c>
      <c r="N38" s="538">
        <v>8.3299999999999999E-2</v>
      </c>
      <c r="O38" s="513">
        <f t="shared" si="5"/>
        <v>0</v>
      </c>
      <c r="P38" s="538">
        <v>8.3299999999999999E-2</v>
      </c>
      <c r="Q38" s="513">
        <f t="shared" si="6"/>
        <v>0</v>
      </c>
      <c r="R38" s="538">
        <v>8.3299999999999999E-2</v>
      </c>
      <c r="S38" s="513">
        <f t="shared" si="7"/>
        <v>0</v>
      </c>
      <c r="T38" s="538">
        <v>8.3299999999999999E-2</v>
      </c>
      <c r="U38" s="513">
        <f t="shared" si="8"/>
        <v>0</v>
      </c>
      <c r="V38" s="538">
        <v>8.3299999999999999E-2</v>
      </c>
      <c r="W38" s="513">
        <f t="shared" si="9"/>
        <v>0</v>
      </c>
      <c r="X38" s="538">
        <v>8.3299999999999999E-2</v>
      </c>
      <c r="Y38" s="513">
        <f t="shared" si="10"/>
        <v>0</v>
      </c>
      <c r="Z38" s="538">
        <v>8.3299999999999999E-2</v>
      </c>
      <c r="AA38" s="513">
        <f t="shared" si="11"/>
        <v>0</v>
      </c>
      <c r="AB38" s="538">
        <v>8.3299999999999999E-2</v>
      </c>
      <c r="AC38" s="513">
        <f t="shared" si="12"/>
        <v>0</v>
      </c>
    </row>
    <row r="39" spans="3:33" x14ac:dyDescent="0.25">
      <c r="C39" s="490">
        <f>IF($G$8="Linked",SUM(G39,I39,K39,M39,O39,Q39,S39,U39,W39,Y39,AA39,AC39),'Step 2-Overhead'!F135)</f>
        <v>0</v>
      </c>
      <c r="D39" s="511" t="str">
        <f>'Step 2-Overhead'!C135</f>
        <v>Other  Expenses - Depreciation</v>
      </c>
      <c r="E39" s="424">
        <f t="shared" si="0"/>
        <v>0</v>
      </c>
      <c r="F39" s="538">
        <v>8.3699999999999997E-2</v>
      </c>
      <c r="G39" s="513">
        <f t="shared" si="1"/>
        <v>0</v>
      </c>
      <c r="H39" s="538">
        <v>8.3299999999999999E-2</v>
      </c>
      <c r="I39" s="513">
        <f t="shared" si="2"/>
        <v>0</v>
      </c>
      <c r="J39" s="538">
        <v>8.3299999999999999E-2</v>
      </c>
      <c r="K39" s="513">
        <f t="shared" si="3"/>
        <v>0</v>
      </c>
      <c r="L39" s="538">
        <v>8.3299999999999999E-2</v>
      </c>
      <c r="M39" s="513">
        <f t="shared" si="4"/>
        <v>0</v>
      </c>
      <c r="N39" s="538">
        <v>8.3299999999999999E-2</v>
      </c>
      <c r="O39" s="513">
        <f t="shared" si="5"/>
        <v>0</v>
      </c>
      <c r="P39" s="538">
        <v>8.3299999999999999E-2</v>
      </c>
      <c r="Q39" s="513">
        <f t="shared" si="6"/>
        <v>0</v>
      </c>
      <c r="R39" s="538">
        <v>8.3299999999999999E-2</v>
      </c>
      <c r="S39" s="513">
        <f t="shared" si="7"/>
        <v>0</v>
      </c>
      <c r="T39" s="538">
        <v>8.3299999999999999E-2</v>
      </c>
      <c r="U39" s="513">
        <f t="shared" si="8"/>
        <v>0</v>
      </c>
      <c r="V39" s="538">
        <v>8.3299999999999999E-2</v>
      </c>
      <c r="W39" s="513">
        <f t="shared" si="9"/>
        <v>0</v>
      </c>
      <c r="X39" s="538">
        <v>8.3299999999999999E-2</v>
      </c>
      <c r="Y39" s="513">
        <f t="shared" si="10"/>
        <v>0</v>
      </c>
      <c r="Z39" s="538">
        <v>8.3299999999999999E-2</v>
      </c>
      <c r="AA39" s="513">
        <f t="shared" si="11"/>
        <v>0</v>
      </c>
      <c r="AB39" s="538">
        <v>8.3299999999999999E-2</v>
      </c>
      <c r="AC39" s="513">
        <f t="shared" si="12"/>
        <v>0</v>
      </c>
    </row>
    <row r="40" spans="3:33" x14ac:dyDescent="0.25">
      <c r="C40" s="490">
        <f>IF($G$8="Linked",SUM(G40,I40,K40,M40,O40,Q40,S40,U40,W40,Y40,AA40,AC40),'Step 2-Overhead'!F142)</f>
        <v>0</v>
      </c>
      <c r="D40" s="511" t="str">
        <f>'Step 2-Overhead'!C142</f>
        <v>Other  Expenses</v>
      </c>
      <c r="E40" s="424">
        <f t="shared" si="0"/>
        <v>0</v>
      </c>
      <c r="F40" s="538">
        <v>8.3699999999999997E-2</v>
      </c>
      <c r="G40" s="513">
        <f t="shared" si="1"/>
        <v>0</v>
      </c>
      <c r="H40" s="538">
        <v>8.3299999999999999E-2</v>
      </c>
      <c r="I40" s="513">
        <f t="shared" si="2"/>
        <v>0</v>
      </c>
      <c r="J40" s="538">
        <v>8.3299999999999999E-2</v>
      </c>
      <c r="K40" s="513">
        <f t="shared" si="3"/>
        <v>0</v>
      </c>
      <c r="L40" s="538">
        <v>8.3299999999999999E-2</v>
      </c>
      <c r="M40" s="513">
        <f t="shared" si="4"/>
        <v>0</v>
      </c>
      <c r="N40" s="538">
        <v>8.3299999999999999E-2</v>
      </c>
      <c r="O40" s="513">
        <f t="shared" si="5"/>
        <v>0</v>
      </c>
      <c r="P40" s="538">
        <v>8.3299999999999999E-2</v>
      </c>
      <c r="Q40" s="513">
        <f t="shared" si="6"/>
        <v>0</v>
      </c>
      <c r="R40" s="538">
        <v>8.3299999999999999E-2</v>
      </c>
      <c r="S40" s="513">
        <f t="shared" si="7"/>
        <v>0</v>
      </c>
      <c r="T40" s="538">
        <v>8.3299999999999999E-2</v>
      </c>
      <c r="U40" s="513">
        <f t="shared" si="8"/>
        <v>0</v>
      </c>
      <c r="V40" s="538">
        <v>8.3299999999999999E-2</v>
      </c>
      <c r="W40" s="513">
        <f t="shared" si="9"/>
        <v>0</v>
      </c>
      <c r="X40" s="538">
        <v>8.3299999999999999E-2</v>
      </c>
      <c r="Y40" s="513">
        <f t="shared" si="10"/>
        <v>0</v>
      </c>
      <c r="Z40" s="538">
        <v>8.3299999999999999E-2</v>
      </c>
      <c r="AA40" s="513">
        <f t="shared" si="11"/>
        <v>0</v>
      </c>
      <c r="AB40" s="538">
        <v>8.3299999999999999E-2</v>
      </c>
      <c r="AC40" s="513">
        <f t="shared" si="12"/>
        <v>0</v>
      </c>
    </row>
    <row r="41" spans="3:33" ht="21" customHeight="1" thickBot="1" x14ac:dyDescent="0.3">
      <c r="C41" s="496">
        <f>IF($G$8="Unlinked",SUM(C30:C40),SUM(G41,I41,K41,M41,O41,Q41,S41,U41,W41,Y41,AA41,AC41))</f>
        <v>0</v>
      </c>
      <c r="D41" s="497" t="s">
        <v>469</v>
      </c>
      <c r="E41" s="463"/>
      <c r="F41" s="501"/>
      <c r="G41" s="499">
        <f>SUM(G29:G40)</f>
        <v>0</v>
      </c>
      <c r="H41" s="497"/>
      <c r="I41" s="500">
        <f>SUM(I29:I40)</f>
        <v>0</v>
      </c>
      <c r="J41" s="501"/>
      <c r="K41" s="499">
        <f>SUM(K29:K40)</f>
        <v>0</v>
      </c>
      <c r="L41" s="497"/>
      <c r="M41" s="500">
        <f>SUM(M29:M40)</f>
        <v>0</v>
      </c>
      <c r="N41" s="501"/>
      <c r="O41" s="499">
        <f>SUM(O29:O40)</f>
        <v>0</v>
      </c>
      <c r="P41" s="497"/>
      <c r="Q41" s="499">
        <f>SUM(Q29:Q40)</f>
        <v>0</v>
      </c>
      <c r="R41" s="497"/>
      <c r="S41" s="499">
        <f>SUM(S29:S40)</f>
        <v>0</v>
      </c>
      <c r="T41" s="497"/>
      <c r="U41" s="500">
        <f>SUM(U29:U40)</f>
        <v>0</v>
      </c>
      <c r="V41" s="501"/>
      <c r="W41" s="499">
        <f>SUM(W29:W40)</f>
        <v>0</v>
      </c>
      <c r="X41" s="497"/>
      <c r="Y41" s="500">
        <f>SUM(Y29:Y40)</f>
        <v>0</v>
      </c>
      <c r="Z41" s="501"/>
      <c r="AA41" s="499">
        <f>SUM(AA29:AA40)</f>
        <v>0</v>
      </c>
      <c r="AB41" s="501"/>
      <c r="AC41" s="499">
        <f>SUM(AC29:AC40)</f>
        <v>0</v>
      </c>
    </row>
    <row r="42" spans="3:33" ht="6.75" customHeight="1" thickBot="1" x14ac:dyDescent="0.3">
      <c r="C42" s="518"/>
      <c r="D42" s="519"/>
      <c r="E42" s="520"/>
      <c r="F42" s="521"/>
      <c r="G42" s="522"/>
      <c r="H42" s="521"/>
      <c r="I42" s="522"/>
      <c r="J42" s="521"/>
      <c r="K42" s="522"/>
      <c r="L42" s="521"/>
      <c r="M42" s="522"/>
      <c r="N42" s="521"/>
      <c r="O42" s="522"/>
      <c r="P42" s="521"/>
      <c r="Q42" s="523"/>
      <c r="R42" s="521"/>
      <c r="S42" s="522"/>
      <c r="T42" s="521"/>
      <c r="U42" s="522"/>
      <c r="V42" s="521"/>
      <c r="W42" s="522"/>
      <c r="X42" s="521"/>
      <c r="Y42" s="522"/>
      <c r="Z42" s="521"/>
      <c r="AA42" s="522"/>
      <c r="AB42" s="521"/>
      <c r="AC42" s="523"/>
    </row>
    <row r="43" spans="3:33" ht="33.75" customHeight="1" thickBot="1" x14ac:dyDescent="0.35">
      <c r="C43" s="524">
        <f ca="1">SUM(G43,I43,K43,M43,O43,Q43,S43,U43,W43,Y43,AA43,AC43)</f>
        <v>0</v>
      </c>
      <c r="D43" s="525" t="s">
        <v>502</v>
      </c>
      <c r="E43" s="526"/>
      <c r="F43" s="527"/>
      <c r="G43" s="528">
        <f ca="1">G20-(G27+G41)</f>
        <v>0</v>
      </c>
      <c r="H43" s="529"/>
      <c r="I43" s="530">
        <f ca="1">I20-(I27+I41)</f>
        <v>0</v>
      </c>
      <c r="J43" s="531"/>
      <c r="K43" s="528">
        <f ca="1">K20-(K27+K41)</f>
        <v>0</v>
      </c>
      <c r="L43" s="529"/>
      <c r="M43" s="530">
        <f ca="1">M20-(M27+M41)</f>
        <v>0</v>
      </c>
      <c r="N43" s="531"/>
      <c r="O43" s="528">
        <f ca="1">O20-(O27+O41)</f>
        <v>0</v>
      </c>
      <c r="P43" s="529"/>
      <c r="Q43" s="528">
        <f ca="1">Q20-(Q27+Q41)</f>
        <v>0</v>
      </c>
      <c r="R43" s="529"/>
      <c r="S43" s="528">
        <f ca="1">S20-(S27+S41)</f>
        <v>0</v>
      </c>
      <c r="T43" s="529"/>
      <c r="U43" s="530">
        <f ca="1">U20-(U27+U41)</f>
        <v>0</v>
      </c>
      <c r="V43" s="531"/>
      <c r="W43" s="528">
        <f ca="1">W20-(W27+W41)</f>
        <v>0</v>
      </c>
      <c r="X43" s="529"/>
      <c r="Y43" s="530">
        <f ca="1">Y20-(Y27+Y41)</f>
        <v>0</v>
      </c>
      <c r="Z43" s="531"/>
      <c r="AA43" s="528">
        <f ca="1">AA20-(AA27+AA41)</f>
        <v>0</v>
      </c>
      <c r="AB43" s="531"/>
      <c r="AC43" s="528">
        <f ca="1">AC20-(AC27+AC41)</f>
        <v>0</v>
      </c>
      <c r="AG43" s="81"/>
    </row>
    <row r="44" spans="3:33" ht="16.2" thickBot="1" x14ac:dyDescent="0.35">
      <c r="C44" s="81"/>
      <c r="E44" s="577"/>
      <c r="F44" s="1295" t="s">
        <v>448</v>
      </c>
      <c r="G44" s="1296"/>
      <c r="H44" s="1295" t="s">
        <v>449</v>
      </c>
      <c r="I44" s="1296"/>
      <c r="J44" s="1295" t="s">
        <v>450</v>
      </c>
      <c r="K44" s="1296"/>
      <c r="L44" s="1295" t="s">
        <v>451</v>
      </c>
      <c r="M44" s="1296"/>
      <c r="N44" s="1295" t="s">
        <v>452</v>
      </c>
      <c r="O44" s="1296"/>
      <c r="P44" s="1295" t="s">
        <v>453</v>
      </c>
      <c r="Q44" s="1296"/>
      <c r="R44" s="1297" t="s">
        <v>454</v>
      </c>
      <c r="S44" s="1296"/>
      <c r="T44" s="1295" t="s">
        <v>455</v>
      </c>
      <c r="U44" s="1296"/>
      <c r="V44" s="1295" t="s">
        <v>456</v>
      </c>
      <c r="W44" s="1296"/>
      <c r="X44" s="1295" t="s">
        <v>457</v>
      </c>
      <c r="Y44" s="1296"/>
      <c r="Z44" s="1295" t="s">
        <v>458</v>
      </c>
      <c r="AA44" s="1296"/>
      <c r="AB44" s="1295" t="s">
        <v>459</v>
      </c>
      <c r="AC44" s="1296"/>
    </row>
    <row r="45" spans="3:33" ht="13.8" thickBot="1" x14ac:dyDescent="0.3"/>
    <row r="46" spans="3:33" ht="22.5" customHeight="1" thickBot="1" x14ac:dyDescent="0.3">
      <c r="C46" s="1306" t="s">
        <v>470</v>
      </c>
      <c r="D46" s="1307"/>
    </row>
    <row r="47" spans="3:33" ht="22.5" customHeight="1" x14ac:dyDescent="0.25">
      <c r="C47" s="640">
        <v>0</v>
      </c>
      <c r="D47" s="532" t="s">
        <v>491</v>
      </c>
      <c r="G47" s="81"/>
    </row>
    <row r="48" spans="3:33" x14ac:dyDescent="0.25">
      <c r="C48" s="533">
        <f ca="1">C47+G43</f>
        <v>0</v>
      </c>
      <c r="D48" s="534" t="s">
        <v>448</v>
      </c>
    </row>
    <row r="49" spans="3:30" x14ac:dyDescent="0.25">
      <c r="C49" s="533">
        <f ca="1">C48+I43</f>
        <v>0</v>
      </c>
      <c r="D49" s="534" t="s">
        <v>449</v>
      </c>
    </row>
    <row r="50" spans="3:30" x14ac:dyDescent="0.25">
      <c r="C50" s="533">
        <f ca="1">C49+K43</f>
        <v>0</v>
      </c>
      <c r="D50" s="534" t="s">
        <v>450</v>
      </c>
    </row>
    <row r="51" spans="3:30" x14ac:dyDescent="0.25">
      <c r="C51" s="533">
        <f ca="1">C50+M43</f>
        <v>0</v>
      </c>
      <c r="D51" s="534" t="s">
        <v>451</v>
      </c>
    </row>
    <row r="52" spans="3:30" x14ac:dyDescent="0.25">
      <c r="C52" s="533">
        <f ca="1">C51+O43</f>
        <v>0</v>
      </c>
      <c r="D52" s="534" t="s">
        <v>452</v>
      </c>
    </row>
    <row r="53" spans="3:30" x14ac:dyDescent="0.25">
      <c r="C53" s="533">
        <f ca="1">C52+Q43</f>
        <v>0</v>
      </c>
      <c r="D53" s="534" t="s">
        <v>453</v>
      </c>
    </row>
    <row r="54" spans="3:30" x14ac:dyDescent="0.25">
      <c r="C54" s="533">
        <f ca="1">C53+S43</f>
        <v>0</v>
      </c>
      <c r="D54" s="534" t="s">
        <v>454</v>
      </c>
    </row>
    <row r="55" spans="3:30" x14ac:dyDescent="0.25">
      <c r="C55" s="533">
        <f ca="1">C54+U43</f>
        <v>0</v>
      </c>
      <c r="D55" s="534" t="s">
        <v>455</v>
      </c>
    </row>
    <row r="56" spans="3:30" x14ac:dyDescent="0.25">
      <c r="C56" s="533">
        <f ca="1">C55+W43</f>
        <v>0</v>
      </c>
      <c r="D56" s="534" t="s">
        <v>456</v>
      </c>
    </row>
    <row r="57" spans="3:30" x14ac:dyDescent="0.25">
      <c r="C57" s="533">
        <f ca="1">C56+Y43</f>
        <v>0</v>
      </c>
      <c r="D57" s="534" t="s">
        <v>457</v>
      </c>
    </row>
    <row r="58" spans="3:30" x14ac:dyDescent="0.25">
      <c r="C58" s="533">
        <f ca="1">C57+AA43</f>
        <v>0</v>
      </c>
      <c r="D58" s="534" t="s">
        <v>458</v>
      </c>
    </row>
    <row r="59" spans="3:30" x14ac:dyDescent="0.25">
      <c r="C59" s="533">
        <f ca="1">C58+AC43</f>
        <v>0</v>
      </c>
      <c r="D59" s="534" t="s">
        <v>459</v>
      </c>
    </row>
    <row r="60" spans="3:30" ht="22.5" customHeight="1" thickBot="1" x14ac:dyDescent="0.3">
      <c r="C60" s="535">
        <f ca="1">C47+C43</f>
        <v>0</v>
      </c>
      <c r="D60" s="536" t="s">
        <v>492</v>
      </c>
    </row>
    <row r="62" spans="3:30" ht="18" thickBot="1" x14ac:dyDescent="0.35">
      <c r="AA62" s="14"/>
      <c r="AB62" s="14"/>
      <c r="AC62" s="14"/>
      <c r="AD62" s="14"/>
    </row>
    <row r="63" spans="3:30" ht="66.75" customHeight="1" thickBot="1" x14ac:dyDescent="0.3">
      <c r="C63" s="1310" t="s">
        <v>660</v>
      </c>
      <c r="D63" s="1311"/>
      <c r="E63" s="1312"/>
    </row>
    <row r="64" spans="3:30" ht="19.5" customHeight="1" thickBot="1" x14ac:dyDescent="0.35">
      <c r="C64" s="13"/>
      <c r="Z64" s="14"/>
      <c r="AA64" s="14"/>
      <c r="AB64" s="14"/>
      <c r="AC64" s="14"/>
    </row>
    <row r="65" spans="3:83" ht="21.75" customHeight="1" thickBot="1" x14ac:dyDescent="0.35">
      <c r="C65" s="1300" t="str">
        <f>'Step 1-Employee Info'!J9</f>
        <v>General Office Administration</v>
      </c>
      <c r="D65" s="1301"/>
      <c r="E65" s="1302"/>
      <c r="F65" s="1295" t="s">
        <v>448</v>
      </c>
      <c r="G65" s="1296"/>
      <c r="H65" s="1295" t="s">
        <v>449</v>
      </c>
      <c r="I65" s="1296"/>
      <c r="J65" s="1295" t="s">
        <v>450</v>
      </c>
      <c r="K65" s="1296"/>
      <c r="L65" s="1295" t="s">
        <v>451</v>
      </c>
      <c r="M65" s="1296"/>
      <c r="N65" s="1295" t="s">
        <v>452</v>
      </c>
      <c r="O65" s="1296"/>
      <c r="P65" s="1295" t="s">
        <v>453</v>
      </c>
      <c r="Q65" s="1296"/>
      <c r="R65" s="1297" t="s">
        <v>454</v>
      </c>
      <c r="S65" s="1296"/>
      <c r="T65" s="1295" t="s">
        <v>455</v>
      </c>
      <c r="U65" s="1296"/>
      <c r="V65" s="1295" t="s">
        <v>456</v>
      </c>
      <c r="W65" s="1296"/>
      <c r="X65" s="1295" t="s">
        <v>457</v>
      </c>
      <c r="Y65" s="1296"/>
      <c r="Z65" s="1295" t="s">
        <v>458</v>
      </c>
      <c r="AA65" s="1296"/>
      <c r="AB65" s="1295" t="s">
        <v>459</v>
      </c>
      <c r="AC65" s="1296"/>
    </row>
    <row r="66" spans="3:83" ht="33.75" customHeight="1" x14ac:dyDescent="0.25">
      <c r="C66" s="484" t="s">
        <v>471</v>
      </c>
      <c r="D66" s="485"/>
      <c r="E66" s="486" t="s">
        <v>467</v>
      </c>
      <c r="F66" s="487" t="s">
        <v>473</v>
      </c>
      <c r="G66" s="488" t="s">
        <v>474</v>
      </c>
      <c r="H66" s="487" t="s">
        <v>473</v>
      </c>
      <c r="I66" s="488" t="s">
        <v>474</v>
      </c>
      <c r="J66" s="487" t="s">
        <v>473</v>
      </c>
      <c r="K66" s="488" t="s">
        <v>474</v>
      </c>
      <c r="L66" s="487" t="s">
        <v>473</v>
      </c>
      <c r="M66" s="488" t="s">
        <v>474</v>
      </c>
      <c r="N66" s="487" t="s">
        <v>473</v>
      </c>
      <c r="O66" s="488" t="s">
        <v>474</v>
      </c>
      <c r="P66" s="487" t="s">
        <v>473</v>
      </c>
      <c r="Q66" s="488" t="s">
        <v>474</v>
      </c>
      <c r="R66" s="489" t="s">
        <v>473</v>
      </c>
      <c r="S66" s="488" t="s">
        <v>474</v>
      </c>
      <c r="T66" s="487" t="s">
        <v>473</v>
      </c>
      <c r="U66" s="488" t="s">
        <v>474</v>
      </c>
      <c r="V66" s="487" t="s">
        <v>473</v>
      </c>
      <c r="W66" s="488" t="s">
        <v>474</v>
      </c>
      <c r="X66" s="487" t="s">
        <v>473</v>
      </c>
      <c r="Y66" s="488" t="s">
        <v>474</v>
      </c>
      <c r="Z66" s="487" t="s">
        <v>473</v>
      </c>
      <c r="AA66" s="488" t="s">
        <v>474</v>
      </c>
      <c r="AB66" s="487" t="s">
        <v>473</v>
      </c>
      <c r="AC66" s="488" t="s">
        <v>474</v>
      </c>
    </row>
    <row r="67" spans="3:83" ht="16.5" customHeight="1" x14ac:dyDescent="0.25">
      <c r="C67" s="576" t="s">
        <v>508</v>
      </c>
      <c r="D67" s="491" t="s">
        <v>461</v>
      </c>
      <c r="E67" s="437">
        <f>ROUND(1-SUM(F67,H67,J67,L67,N67,P67,R67,T67,V67,X67,Z67,AB67),10)</f>
        <v>0</v>
      </c>
      <c r="F67" s="538">
        <v>8.3699999999999997E-2</v>
      </c>
      <c r="G67" s="492">
        <v>0</v>
      </c>
      <c r="H67" s="539">
        <v>8.3299999999999999E-2</v>
      </c>
      <c r="I67" s="493">
        <v>0</v>
      </c>
      <c r="J67" s="538">
        <v>8.3299999999999999E-2</v>
      </c>
      <c r="K67" s="492">
        <v>0</v>
      </c>
      <c r="L67" s="539">
        <v>8.3299999999999999E-2</v>
      </c>
      <c r="M67" s="492">
        <v>0</v>
      </c>
      <c r="N67" s="538">
        <v>8.3299999999999999E-2</v>
      </c>
      <c r="O67" s="492">
        <v>0</v>
      </c>
      <c r="P67" s="539">
        <v>8.3299999999999999E-2</v>
      </c>
      <c r="Q67" s="492">
        <v>0</v>
      </c>
      <c r="R67" s="539">
        <v>8.3299999999999999E-2</v>
      </c>
      <c r="S67" s="492">
        <v>0</v>
      </c>
      <c r="T67" s="539">
        <v>8.3299999999999999E-2</v>
      </c>
      <c r="U67" s="492">
        <v>0</v>
      </c>
      <c r="V67" s="538">
        <v>8.3299999999999999E-2</v>
      </c>
      <c r="W67" s="492">
        <v>0</v>
      </c>
      <c r="X67" s="539">
        <v>8.3299999999999999E-2</v>
      </c>
      <c r="Y67" s="492">
        <v>0</v>
      </c>
      <c r="Z67" s="538">
        <v>8.3299999999999999E-2</v>
      </c>
      <c r="AA67" s="492">
        <v>0</v>
      </c>
      <c r="AB67" s="538">
        <v>8.3299999999999999E-2</v>
      </c>
      <c r="AC67" s="492">
        <v>0</v>
      </c>
    </row>
    <row r="68" spans="3:83" ht="16.5" customHeight="1" x14ac:dyDescent="0.25">
      <c r="C68" s="576" t="s">
        <v>508</v>
      </c>
      <c r="D68" s="728" t="s">
        <v>618</v>
      </c>
      <c r="E68" s="437">
        <f>ROUND(1-SUM(F68,H68,J68,L68,N68,P68,R68,T68,V68,X68,Z68,AB68),10)</f>
        <v>0</v>
      </c>
      <c r="F68" s="538">
        <v>8.3699999999999997E-2</v>
      </c>
      <c r="G68" s="492">
        <v>0</v>
      </c>
      <c r="H68" s="539">
        <v>8.3299999999999999E-2</v>
      </c>
      <c r="I68" s="493">
        <v>0</v>
      </c>
      <c r="J68" s="538">
        <v>8.3299999999999999E-2</v>
      </c>
      <c r="K68" s="492">
        <v>0</v>
      </c>
      <c r="L68" s="539">
        <v>8.3299999999999999E-2</v>
      </c>
      <c r="M68" s="492">
        <v>0</v>
      </c>
      <c r="N68" s="538">
        <v>8.3299999999999999E-2</v>
      </c>
      <c r="O68" s="492">
        <v>0</v>
      </c>
      <c r="P68" s="539">
        <v>8.3299999999999999E-2</v>
      </c>
      <c r="Q68" s="492">
        <v>0</v>
      </c>
      <c r="R68" s="539">
        <v>8.3299999999999999E-2</v>
      </c>
      <c r="S68" s="492">
        <v>0</v>
      </c>
      <c r="T68" s="539">
        <v>8.3299999999999999E-2</v>
      </c>
      <c r="U68" s="492">
        <v>0</v>
      </c>
      <c r="V68" s="538">
        <v>8.3299999999999999E-2</v>
      </c>
      <c r="W68" s="492">
        <v>0</v>
      </c>
      <c r="X68" s="539">
        <v>8.3299999999999999E-2</v>
      </c>
      <c r="Y68" s="492">
        <v>0</v>
      </c>
      <c r="Z68" s="538">
        <v>8.3299999999999999E-2</v>
      </c>
      <c r="AA68" s="492">
        <v>0</v>
      </c>
      <c r="AB68" s="538">
        <v>8.3299999999999999E-2</v>
      </c>
      <c r="AC68" s="492">
        <v>0</v>
      </c>
    </row>
    <row r="69" spans="3:83" ht="15" customHeight="1" x14ac:dyDescent="0.25">
      <c r="C69" s="537">
        <v>0</v>
      </c>
      <c r="D69" s="728" t="s">
        <v>87</v>
      </c>
      <c r="E69" s="424">
        <f>ROUND(1-SUM(F69,H69,J69,L69,N69,P69,R69,T69,V69,X69,Z69,AB69),10)</f>
        <v>0</v>
      </c>
      <c r="F69" s="538">
        <v>8.3699999999999997E-2</v>
      </c>
      <c r="G69" s="492">
        <f>C69*F69</f>
        <v>0</v>
      </c>
      <c r="H69" s="539">
        <v>8.3299999999999999E-2</v>
      </c>
      <c r="I69" s="493">
        <f>C69*H69</f>
        <v>0</v>
      </c>
      <c r="J69" s="538">
        <v>8.3299999999999999E-2</v>
      </c>
      <c r="K69" s="492">
        <f>C69*J69</f>
        <v>0</v>
      </c>
      <c r="L69" s="539">
        <v>8.3299999999999999E-2</v>
      </c>
      <c r="M69" s="493">
        <f>C69*L69</f>
        <v>0</v>
      </c>
      <c r="N69" s="538">
        <v>8.3299999999999999E-2</v>
      </c>
      <c r="O69" s="492">
        <f>C69*N69</f>
        <v>0</v>
      </c>
      <c r="P69" s="539">
        <v>8.3299999999999999E-2</v>
      </c>
      <c r="Q69" s="492">
        <f>C69*P69</f>
        <v>0</v>
      </c>
      <c r="R69" s="539">
        <v>8.3299999999999999E-2</v>
      </c>
      <c r="S69" s="492">
        <f>C69*R69</f>
        <v>0</v>
      </c>
      <c r="T69" s="539">
        <v>8.3299999999999999E-2</v>
      </c>
      <c r="U69" s="493">
        <f>C69*T69</f>
        <v>0</v>
      </c>
      <c r="V69" s="538">
        <v>8.3299999999999999E-2</v>
      </c>
      <c r="W69" s="492">
        <f>C69*V69</f>
        <v>0</v>
      </c>
      <c r="X69" s="539">
        <v>8.3299999999999999E-2</v>
      </c>
      <c r="Y69" s="493">
        <f>C69*X69</f>
        <v>0</v>
      </c>
      <c r="Z69" s="538">
        <v>8.3299999999999999E-2</v>
      </c>
      <c r="AA69" s="492">
        <f>C69*Z69</f>
        <v>0</v>
      </c>
      <c r="AB69" s="538">
        <v>8.3299999999999999E-2</v>
      </c>
      <c r="AC69" s="492">
        <f>C69*AB69</f>
        <v>0</v>
      </c>
    </row>
    <row r="70" spans="3:83" ht="15" customHeight="1" x14ac:dyDescent="0.25">
      <c r="C70" s="537">
        <v>0</v>
      </c>
      <c r="D70" s="728" t="s">
        <v>232</v>
      </c>
      <c r="E70" s="424">
        <f>ROUND(1-SUM(F70,H70,J70,L70,N70,P70,R70,T70,V70,X70,Z70,AB70),10)</f>
        <v>0</v>
      </c>
      <c r="F70" s="538">
        <v>8.3699999999999997E-2</v>
      </c>
      <c r="G70" s="492">
        <f>C70*F70</f>
        <v>0</v>
      </c>
      <c r="H70" s="539">
        <v>8.3299999999999999E-2</v>
      </c>
      <c r="I70" s="493">
        <f>C70*H70</f>
        <v>0</v>
      </c>
      <c r="J70" s="538">
        <v>8.3299999999999999E-2</v>
      </c>
      <c r="K70" s="492">
        <f>C70*J70</f>
        <v>0</v>
      </c>
      <c r="L70" s="539">
        <v>8.3299999999999999E-2</v>
      </c>
      <c r="M70" s="493">
        <f>C70*L70</f>
        <v>0</v>
      </c>
      <c r="N70" s="538">
        <v>8.3299999999999999E-2</v>
      </c>
      <c r="O70" s="492">
        <f>C70*N70</f>
        <v>0</v>
      </c>
      <c r="P70" s="539">
        <v>8.3299999999999999E-2</v>
      </c>
      <c r="Q70" s="492">
        <f>C70*P70</f>
        <v>0</v>
      </c>
      <c r="R70" s="539">
        <v>8.3299999999999999E-2</v>
      </c>
      <c r="S70" s="492">
        <f>C70*R70</f>
        <v>0</v>
      </c>
      <c r="T70" s="539">
        <v>8.3299999999999999E-2</v>
      </c>
      <c r="U70" s="493">
        <f>C70*T70</f>
        <v>0</v>
      </c>
      <c r="V70" s="538">
        <v>8.3299999999999999E-2</v>
      </c>
      <c r="W70" s="492">
        <f>C70*V70</f>
        <v>0</v>
      </c>
      <c r="X70" s="539">
        <v>8.3299999999999999E-2</v>
      </c>
      <c r="Y70" s="493">
        <f>C70*X70</f>
        <v>0</v>
      </c>
      <c r="Z70" s="538">
        <v>8.3299999999999999E-2</v>
      </c>
      <c r="AA70" s="492">
        <f>C70*Z70</f>
        <v>0</v>
      </c>
      <c r="AB70" s="538">
        <v>8.3299999999999999E-2</v>
      </c>
      <c r="AC70" s="492">
        <f>C70*AB70</f>
        <v>0</v>
      </c>
    </row>
    <row r="71" spans="3:83" ht="21" customHeight="1" thickBot="1" x14ac:dyDescent="0.3">
      <c r="C71" s="496">
        <f>SUM(C67:C70)</f>
        <v>0</v>
      </c>
      <c r="D71" s="497" t="s">
        <v>468</v>
      </c>
      <c r="E71" s="498"/>
      <c r="F71" s="498"/>
      <c r="G71" s="499">
        <f>SUM(G67:G70)</f>
        <v>0</v>
      </c>
      <c r="H71" s="497"/>
      <c r="I71" s="500">
        <f>SUM(I67:I70)</f>
        <v>0</v>
      </c>
      <c r="J71" s="501"/>
      <c r="K71" s="499">
        <f>SUM(K67:K70)</f>
        <v>0</v>
      </c>
      <c r="L71" s="497"/>
      <c r="M71" s="500">
        <f>SUM(M67:M70)</f>
        <v>0</v>
      </c>
      <c r="N71" s="501"/>
      <c r="O71" s="499">
        <f>SUM(O67:O70)</f>
        <v>0</v>
      </c>
      <c r="P71" s="497"/>
      <c r="Q71" s="499">
        <f>SUM(Q67:Q70)</f>
        <v>0</v>
      </c>
      <c r="R71" s="497"/>
      <c r="S71" s="499">
        <f>SUM(S67:S70)</f>
        <v>0</v>
      </c>
      <c r="T71" s="497"/>
      <c r="U71" s="500">
        <f>SUM(U67:U70)</f>
        <v>0</v>
      </c>
      <c r="V71" s="501"/>
      <c r="W71" s="499">
        <f>SUM(W67:W70)</f>
        <v>0</v>
      </c>
      <c r="X71" s="497"/>
      <c r="Y71" s="500">
        <f>SUM(Y67:Y70)</f>
        <v>0</v>
      </c>
      <c r="Z71" s="501"/>
      <c r="AA71" s="499">
        <f>SUM(AA67:AA70)</f>
        <v>0</v>
      </c>
      <c r="AB71" s="501"/>
      <c r="AC71" s="499">
        <f>SUM(AC67:AC70)</f>
        <v>0</v>
      </c>
    </row>
    <row r="72" spans="3:83" ht="4.5" customHeight="1" thickBot="1" x14ac:dyDescent="0.3">
      <c r="C72" s="502"/>
      <c r="D72" s="503"/>
      <c r="E72" s="317"/>
      <c r="F72" s="317"/>
      <c r="G72" s="317"/>
      <c r="H72" s="317"/>
      <c r="I72" s="317"/>
      <c r="J72" s="317"/>
      <c r="K72" s="317"/>
      <c r="L72" s="317"/>
      <c r="M72" s="317"/>
      <c r="N72" s="317"/>
      <c r="O72" s="317"/>
      <c r="P72" s="317"/>
      <c r="Q72" s="317"/>
      <c r="R72" s="317"/>
      <c r="S72" s="317"/>
      <c r="T72" s="317"/>
      <c r="U72" s="317"/>
      <c r="V72" s="317"/>
      <c r="W72" s="317"/>
      <c r="X72" s="317"/>
      <c r="Y72" s="317"/>
      <c r="Z72" s="317"/>
      <c r="AA72" s="317"/>
      <c r="AB72" s="317"/>
      <c r="AC72" s="504"/>
    </row>
    <row r="73" spans="3:83" ht="33.75" customHeight="1" x14ac:dyDescent="0.25">
      <c r="C73" s="817" t="s">
        <v>649</v>
      </c>
      <c r="D73" s="506"/>
      <c r="E73" s="507" t="s">
        <v>467</v>
      </c>
      <c r="F73" s="508" t="s">
        <v>473</v>
      </c>
      <c r="G73" s="509" t="s">
        <v>474</v>
      </c>
      <c r="H73" s="508" t="s">
        <v>473</v>
      </c>
      <c r="I73" s="509" t="s">
        <v>474</v>
      </c>
      <c r="J73" s="508" t="s">
        <v>473</v>
      </c>
      <c r="K73" s="509" t="s">
        <v>474</v>
      </c>
      <c r="L73" s="508" t="s">
        <v>473</v>
      </c>
      <c r="M73" s="509" t="s">
        <v>474</v>
      </c>
      <c r="N73" s="508" t="s">
        <v>473</v>
      </c>
      <c r="O73" s="509" t="s">
        <v>474</v>
      </c>
      <c r="P73" s="508" t="s">
        <v>473</v>
      </c>
      <c r="Q73" s="509" t="s">
        <v>474</v>
      </c>
      <c r="R73" s="510" t="s">
        <v>473</v>
      </c>
      <c r="S73" s="509" t="s">
        <v>474</v>
      </c>
      <c r="T73" s="508" t="s">
        <v>473</v>
      </c>
      <c r="U73" s="509" t="s">
        <v>474</v>
      </c>
      <c r="V73" s="508" t="s">
        <v>473</v>
      </c>
      <c r="W73" s="509" t="s">
        <v>474</v>
      </c>
      <c r="X73" s="508" t="s">
        <v>473</v>
      </c>
      <c r="Y73" s="509" t="s">
        <v>474</v>
      </c>
      <c r="Z73" s="508" t="s">
        <v>473</v>
      </c>
      <c r="AA73" s="509" t="s">
        <v>474</v>
      </c>
      <c r="AB73" s="508" t="s">
        <v>473</v>
      </c>
      <c r="AC73" s="509" t="s">
        <v>474</v>
      </c>
    </row>
    <row r="74" spans="3:83" x14ac:dyDescent="0.25">
      <c r="C74" s="490">
        <f>SUM(AH74:CE74)</f>
        <v>0</v>
      </c>
      <c r="D74" s="511" t="s">
        <v>465</v>
      </c>
      <c r="E74" s="437">
        <f>ROUND(1-SUM(F74,H74,J74,L74,N74,P74,R74,T74,V74,X74,Z74,AB74),10)</f>
        <v>0</v>
      </c>
      <c r="F74" s="538">
        <v>8.3699999999999997E-2</v>
      </c>
      <c r="G74" s="492">
        <f>C74*F74</f>
        <v>0</v>
      </c>
      <c r="H74" s="539">
        <v>8.3299999999999999E-2</v>
      </c>
      <c r="I74" s="493">
        <f>C74*H74</f>
        <v>0</v>
      </c>
      <c r="J74" s="538">
        <v>8.3299999999999999E-2</v>
      </c>
      <c r="K74" s="492">
        <f>C74*J74</f>
        <v>0</v>
      </c>
      <c r="L74" s="539">
        <v>8.3299999999999999E-2</v>
      </c>
      <c r="M74" s="493">
        <f>C74*L74</f>
        <v>0</v>
      </c>
      <c r="N74" s="538">
        <v>8.3299999999999999E-2</v>
      </c>
      <c r="O74" s="492">
        <f>C74*N74</f>
        <v>0</v>
      </c>
      <c r="P74" s="539">
        <v>8.3299999999999999E-2</v>
      </c>
      <c r="Q74" s="492">
        <f>C74*P74</f>
        <v>0</v>
      </c>
      <c r="R74" s="539">
        <v>8.3299999999999999E-2</v>
      </c>
      <c r="S74" s="492">
        <f>C74*R74</f>
        <v>0</v>
      </c>
      <c r="T74" s="539">
        <v>8.3299999999999999E-2</v>
      </c>
      <c r="U74" s="493">
        <f>C74*T74</f>
        <v>0</v>
      </c>
      <c r="V74" s="538">
        <v>8.3299999999999999E-2</v>
      </c>
      <c r="W74" s="492">
        <f>C74*V74</f>
        <v>0</v>
      </c>
      <c r="X74" s="539">
        <v>8.3299999999999999E-2</v>
      </c>
      <c r="Y74" s="493">
        <f>C74*X74</f>
        <v>0</v>
      </c>
      <c r="Z74" s="538">
        <v>8.3299999999999999E-2</v>
      </c>
      <c r="AA74" s="492">
        <f>C74*Z74</f>
        <v>0</v>
      </c>
      <c r="AB74" s="538">
        <v>8.3299999999999999E-2</v>
      </c>
      <c r="AC74" s="492">
        <f>C74*AB74</f>
        <v>0</v>
      </c>
      <c r="AH74" s="512">
        <f>IF(ISERROR('Step 1-Employee Info'!I76*'Step 1-Employee Info'!I73),0,'Step 1-Employee Info'!I76*'Step 1-Employee Info'!I73)</f>
        <v>0</v>
      </c>
      <c r="AI74" s="512">
        <f>IF(ISERROR('Step 1-Employee Info'!J76*'Step 1-Employee Info'!J73),0,'Step 1-Employee Info'!J76*'Step 1-Employee Info'!J73)</f>
        <v>0</v>
      </c>
      <c r="AJ74" s="512">
        <f>IF(ISERROR('Step 1-Employee Info'!K76*'Step 1-Employee Info'!K73),0,'Step 1-Employee Info'!K76*'Step 1-Employee Info'!K73)</f>
        <v>0</v>
      </c>
      <c r="AK74" s="512">
        <f>IF(ISERROR('Step 1-Employee Info'!L76*'Step 1-Employee Info'!L73),0,'Step 1-Employee Info'!L76*'Step 1-Employee Info'!L73)</f>
        <v>0</v>
      </c>
      <c r="AL74" s="512">
        <f>IF(ISERROR('Step 1-Employee Info'!M76*'Step 1-Employee Info'!M73),0,'Step 1-Employee Info'!M76*'Step 1-Employee Info'!M73)</f>
        <v>0</v>
      </c>
      <c r="AM74" s="512">
        <f>IF(ISERROR('Step 1-Employee Info'!N76*'Step 1-Employee Info'!N73),0,'Step 1-Employee Info'!N76*'Step 1-Employee Info'!N73)</f>
        <v>0</v>
      </c>
      <c r="AN74" s="512">
        <f>IF(ISERROR('Step 1-Employee Info'!O76*'Step 1-Employee Info'!O73),0,'Step 1-Employee Info'!O76*'Step 1-Employee Info'!O73)</f>
        <v>0</v>
      </c>
      <c r="AO74" s="512">
        <f>IF(ISERROR('Step 1-Employee Info'!P76*'Step 1-Employee Info'!P73),0,'Step 1-Employee Info'!P76*'Step 1-Employee Info'!P73)</f>
        <v>0</v>
      </c>
      <c r="AP74" s="512">
        <f>IF(ISERROR('Step 1-Employee Info'!Q76*'Step 1-Employee Info'!Q73),0,'Step 1-Employee Info'!Q76*'Step 1-Employee Info'!Q73)</f>
        <v>0</v>
      </c>
      <c r="AQ74" s="512">
        <f>IF(ISERROR('Step 1-Employee Info'!R76*'Step 1-Employee Info'!R73),0,'Step 1-Employee Info'!R76*'Step 1-Employee Info'!R73)</f>
        <v>0</v>
      </c>
      <c r="AR74" s="512">
        <f>IF(ISERROR('Step 1-Employee Info'!S76*'Step 1-Employee Info'!S73),0,'Step 1-Employee Info'!S76*'Step 1-Employee Info'!S73)</f>
        <v>0</v>
      </c>
      <c r="AS74" s="512">
        <f>IF(ISERROR('Step 1-Employee Info'!T76*'Step 1-Employee Info'!T73),0,'Step 1-Employee Info'!T76*'Step 1-Employee Info'!T73)</f>
        <v>0</v>
      </c>
      <c r="AT74" s="512">
        <f>IF(ISERROR('Step 1-Employee Info'!U76*'Step 1-Employee Info'!U73),0,'Step 1-Employee Info'!U76*'Step 1-Employee Info'!U73)</f>
        <v>0</v>
      </c>
      <c r="AU74" s="512">
        <f>IF(ISERROR('Step 1-Employee Info'!V76*'Step 1-Employee Info'!V73),0,'Step 1-Employee Info'!V76*'Step 1-Employee Info'!V73)</f>
        <v>0</v>
      </c>
      <c r="AV74" s="512">
        <f>IF(ISERROR('Step 1-Employee Info'!W76*'Step 1-Employee Info'!W73),0,'Step 1-Employee Info'!W76*'Step 1-Employee Info'!W73)</f>
        <v>0</v>
      </c>
      <c r="AW74" s="512">
        <f>IF(ISERROR('Step 1-Employee Info'!X76*'Step 1-Employee Info'!X73),0,'Step 1-Employee Info'!X76*'Step 1-Employee Info'!X73)</f>
        <v>0</v>
      </c>
      <c r="AX74" s="512">
        <f>IF(ISERROR('Step 1-Employee Info'!Y76*'Step 1-Employee Info'!Y73),0,'Step 1-Employee Info'!Y76*'Step 1-Employee Info'!Y73)</f>
        <v>0</v>
      </c>
      <c r="AY74" s="512">
        <f>IF(ISERROR('Step 1-Employee Info'!Z76*'Step 1-Employee Info'!Z73),0,'Step 1-Employee Info'!Z76*'Step 1-Employee Info'!Z73)</f>
        <v>0</v>
      </c>
      <c r="AZ74" s="512">
        <f>IF(ISERROR('Step 1-Employee Info'!AA76*'Step 1-Employee Info'!AA73),0,'Step 1-Employee Info'!AA76*'Step 1-Employee Info'!AA73)</f>
        <v>0</v>
      </c>
      <c r="BA74" s="512">
        <f>IF(ISERROR('Step 1-Employee Info'!AB76*'Step 1-Employee Info'!AB73),0,'Step 1-Employee Info'!AB76*'Step 1-Employee Info'!AB73)</f>
        <v>0</v>
      </c>
      <c r="BB74" s="512">
        <f>IF(ISERROR('Step 1-Employee Info'!AC76*'Step 1-Employee Info'!AC73),0,'Step 1-Employee Info'!AC76*'Step 1-Employee Info'!AC73)</f>
        <v>0</v>
      </c>
      <c r="BC74" s="512">
        <f>IF(ISERROR('Step 1-Employee Info'!AD76*'Step 1-Employee Info'!AD73),0,'Step 1-Employee Info'!AD76*'Step 1-Employee Info'!AD73)</f>
        <v>0</v>
      </c>
      <c r="BD74" s="512">
        <f>IF(ISERROR('Step 1-Employee Info'!AE76*'Step 1-Employee Info'!AE73),0,'Step 1-Employee Info'!AE76*'Step 1-Employee Info'!AE73)</f>
        <v>0</v>
      </c>
      <c r="BE74" s="512">
        <f>IF(ISERROR('Step 1-Employee Info'!AF76*'Step 1-Employee Info'!AF73),0,'Step 1-Employee Info'!AF76*'Step 1-Employee Info'!AF73)</f>
        <v>0</v>
      </c>
      <c r="BF74" s="512">
        <f>IF(ISERROR('Step 1-Employee Info'!AG76*'Step 1-Employee Info'!AG73),0,'Step 1-Employee Info'!AG76*'Step 1-Employee Info'!AG73)</f>
        <v>0</v>
      </c>
      <c r="BG74" s="512">
        <f>IF(ISERROR('Step 1-Employee Info'!AH76*'Step 1-Employee Info'!AH73),0,'Step 1-Employee Info'!AH76*'Step 1-Employee Info'!AH73)</f>
        <v>0</v>
      </c>
      <c r="BH74" s="512">
        <f>IF(ISERROR('Step 1-Employee Info'!AI76*'Step 1-Employee Info'!AI73),0,'Step 1-Employee Info'!AI76*'Step 1-Employee Info'!AI73)</f>
        <v>0</v>
      </c>
      <c r="BI74" s="512">
        <f>IF(ISERROR('Step 1-Employee Info'!AJ76*'Step 1-Employee Info'!AJ73),0,'Step 1-Employee Info'!AJ76*'Step 1-Employee Info'!AJ73)</f>
        <v>0</v>
      </c>
      <c r="BJ74" s="512">
        <f>IF(ISERROR('Step 1-Employee Info'!AK76*'Step 1-Employee Info'!AK73),0,'Step 1-Employee Info'!AK76*'Step 1-Employee Info'!AK73)</f>
        <v>0</v>
      </c>
      <c r="BK74" s="512">
        <f>IF(ISERROR('Step 1-Employee Info'!AL76*'Step 1-Employee Info'!AL73),0,'Step 1-Employee Info'!AL76*'Step 1-Employee Info'!AL73)</f>
        <v>0</v>
      </c>
      <c r="BL74" s="512">
        <f>IF(ISERROR('Step 1-Employee Info'!AM76*'Step 1-Employee Info'!AM73),0,'Step 1-Employee Info'!AM76*'Step 1-Employee Info'!AM73)</f>
        <v>0</v>
      </c>
      <c r="BM74" s="512">
        <f>IF(ISERROR('Step 1-Employee Info'!AN76*'Step 1-Employee Info'!AN73),0,'Step 1-Employee Info'!AN76*'Step 1-Employee Info'!AN73)</f>
        <v>0</v>
      </c>
      <c r="BN74" s="512">
        <f>IF(ISERROR('Step 1-Employee Info'!AO76*'Step 1-Employee Info'!AO73),0,'Step 1-Employee Info'!AO76*'Step 1-Employee Info'!AO73)</f>
        <v>0</v>
      </c>
      <c r="BO74" s="512">
        <f>IF(ISERROR('Step 1-Employee Info'!AP76*'Step 1-Employee Info'!AP73),0,'Step 1-Employee Info'!AP76*'Step 1-Employee Info'!AP73)</f>
        <v>0</v>
      </c>
      <c r="BP74" s="512">
        <f>IF(ISERROR('Step 1-Employee Info'!AQ76*'Step 1-Employee Info'!AQ73),0,'Step 1-Employee Info'!AQ76*'Step 1-Employee Info'!AQ73)</f>
        <v>0</v>
      </c>
      <c r="BQ74" s="512">
        <f>IF(ISERROR('Step 1-Employee Info'!AR76*'Step 1-Employee Info'!AR73),0,'Step 1-Employee Info'!AR76*'Step 1-Employee Info'!AR73)</f>
        <v>0</v>
      </c>
      <c r="BR74" s="512">
        <f>IF(ISERROR('Step 1-Employee Info'!AS76*'Step 1-Employee Info'!AS73),0,'Step 1-Employee Info'!AS76*'Step 1-Employee Info'!AS73)</f>
        <v>0</v>
      </c>
      <c r="BS74" s="512">
        <f>IF(ISERROR('Step 1-Employee Info'!AT76*'Step 1-Employee Info'!AT73),0,'Step 1-Employee Info'!AT76*'Step 1-Employee Info'!AT73)</f>
        <v>0</v>
      </c>
      <c r="BT74" s="512">
        <f>IF(ISERROR('Step 1-Employee Info'!AU76*'Step 1-Employee Info'!AU73),0,'Step 1-Employee Info'!AU76*'Step 1-Employee Info'!AU73)</f>
        <v>0</v>
      </c>
      <c r="BU74" s="512">
        <f>IF(ISERROR('Step 1-Employee Info'!AV76*'Step 1-Employee Info'!AV73),0,'Step 1-Employee Info'!AV76*'Step 1-Employee Info'!AV73)</f>
        <v>0</v>
      </c>
      <c r="BV74" s="512">
        <f>IF(ISERROR('Step 1-Employee Info'!AW76*'Step 1-Employee Info'!AW73),0,'Step 1-Employee Info'!AW76*'Step 1-Employee Info'!AW73)</f>
        <v>0</v>
      </c>
      <c r="BW74" s="512">
        <f>IF(ISERROR('Step 1-Employee Info'!AX76*'Step 1-Employee Info'!AX73),0,'Step 1-Employee Info'!AX76*'Step 1-Employee Info'!AX73)</f>
        <v>0</v>
      </c>
      <c r="BX74" s="512">
        <f>IF(ISERROR('Step 1-Employee Info'!AY76*'Step 1-Employee Info'!AY73),0,'Step 1-Employee Info'!AY76*'Step 1-Employee Info'!AY73)</f>
        <v>0</v>
      </c>
      <c r="BY74" s="512">
        <f>IF(ISERROR('Step 1-Employee Info'!AZ76*'Step 1-Employee Info'!AZ73),0,'Step 1-Employee Info'!AZ76*'Step 1-Employee Info'!AZ73)</f>
        <v>0</v>
      </c>
      <c r="BZ74" s="512">
        <f>IF(ISERROR('Step 1-Employee Info'!BA76*'Step 1-Employee Info'!BA73),0,'Step 1-Employee Info'!BA76*'Step 1-Employee Info'!BA73)</f>
        <v>0</v>
      </c>
      <c r="CA74" s="512">
        <f>IF(ISERROR('Step 1-Employee Info'!BB76*'Step 1-Employee Info'!BB73),0,'Step 1-Employee Info'!BB76*'Step 1-Employee Info'!BB73)</f>
        <v>0</v>
      </c>
      <c r="CB74" s="512">
        <f>IF(ISERROR('Step 1-Employee Info'!BC76*'Step 1-Employee Info'!BC73),0,'Step 1-Employee Info'!BC76*'Step 1-Employee Info'!BC73)</f>
        <v>0</v>
      </c>
      <c r="CC74" s="512">
        <f>IF(ISERROR('Step 1-Employee Info'!BD76*'Step 1-Employee Info'!BD73),0,'Step 1-Employee Info'!BD76*'Step 1-Employee Info'!BD73)</f>
        <v>0</v>
      </c>
      <c r="CD74" s="512">
        <f>IF(ISERROR('Step 1-Employee Info'!BE76*'Step 1-Employee Info'!BE73),0,'Step 1-Employee Info'!BE76*'Step 1-Employee Info'!BE73)</f>
        <v>0</v>
      </c>
      <c r="CE74" s="512">
        <f>IF(ISERROR('Step 1-Employee Info'!BF76*'Step 1-Employee Info'!BF73),0,'Step 1-Employee Info'!BF76*'Step 1-Employee Info'!BF73)</f>
        <v>0</v>
      </c>
    </row>
    <row r="75" spans="3:83" x14ac:dyDescent="0.25">
      <c r="C75" s="490">
        <f>SUM(AH75:CE75)</f>
        <v>0</v>
      </c>
      <c r="D75" s="491" t="s">
        <v>535</v>
      </c>
      <c r="E75" s="424">
        <f>ROUND(1-SUM(F75,H75,J75,L75,N75,P75,R75,T75,V75,X75,Z75,AB75),10)</f>
        <v>0</v>
      </c>
      <c r="F75" s="538">
        <v>8.3699999999999997E-2</v>
      </c>
      <c r="G75" s="492">
        <f>C75*F75</f>
        <v>0</v>
      </c>
      <c r="H75" s="539">
        <v>8.3299999999999999E-2</v>
      </c>
      <c r="I75" s="493">
        <f>C75*H75</f>
        <v>0</v>
      </c>
      <c r="J75" s="538">
        <v>8.3299999999999999E-2</v>
      </c>
      <c r="K75" s="492">
        <f>C75*J75</f>
        <v>0</v>
      </c>
      <c r="L75" s="539">
        <v>8.3299999999999999E-2</v>
      </c>
      <c r="M75" s="493">
        <f>C75*L75</f>
        <v>0</v>
      </c>
      <c r="N75" s="538">
        <v>8.3299999999999999E-2</v>
      </c>
      <c r="O75" s="492">
        <f>C75*N75</f>
        <v>0</v>
      </c>
      <c r="P75" s="539">
        <v>8.3299999999999999E-2</v>
      </c>
      <c r="Q75" s="492">
        <f>C75*P75</f>
        <v>0</v>
      </c>
      <c r="R75" s="539">
        <v>8.3299999999999999E-2</v>
      </c>
      <c r="S75" s="492">
        <f>C75*R75</f>
        <v>0</v>
      </c>
      <c r="T75" s="539">
        <v>8.3299999999999999E-2</v>
      </c>
      <c r="U75" s="493">
        <f>C75*T75</f>
        <v>0</v>
      </c>
      <c r="V75" s="538">
        <v>8.3299999999999999E-2</v>
      </c>
      <c r="W75" s="492">
        <f>C75*V75</f>
        <v>0</v>
      </c>
      <c r="X75" s="539">
        <v>8.3299999999999999E-2</v>
      </c>
      <c r="Y75" s="493">
        <f>C75*X75</f>
        <v>0</v>
      </c>
      <c r="Z75" s="538">
        <v>8.3299999999999999E-2</v>
      </c>
      <c r="AA75" s="492">
        <f>C75*Z75</f>
        <v>0</v>
      </c>
      <c r="AB75" s="538">
        <v>8.3299999999999999E-2</v>
      </c>
      <c r="AC75" s="492">
        <f>C75*AB75</f>
        <v>0</v>
      </c>
      <c r="AH75" s="512">
        <f>IF(ISERROR(('Step 1-Employee Info'!I77*'Step 1-Employee Info'!I35+'Step 1-Employee Info'!I80)*'Step 1-Employee Info'!I73),0,('Step 1-Employee Info'!I77*'Step 1-Employee Info'!I35+'Step 1-Employee Info'!I80)*'Step 1-Employee Info'!I73)</f>
        <v>0</v>
      </c>
      <c r="AI75" s="512">
        <f>IF(ISERROR(('Step 1-Employee Info'!J77*'Step 1-Employee Info'!J35+'Step 1-Employee Info'!J80)*'Step 1-Employee Info'!J73),0,('Step 1-Employee Info'!J77*'Step 1-Employee Info'!J35+'Step 1-Employee Info'!J80)*'Step 1-Employee Info'!J73)</f>
        <v>0</v>
      </c>
      <c r="AJ75" s="512">
        <f>IF(ISERROR(('Step 1-Employee Info'!K77*'Step 1-Employee Info'!K35+'Step 1-Employee Info'!K80)*'Step 1-Employee Info'!K73),0,('Step 1-Employee Info'!K77*'Step 1-Employee Info'!K35+'Step 1-Employee Info'!K80)*'Step 1-Employee Info'!K73)</f>
        <v>0</v>
      </c>
      <c r="AK75" s="512">
        <f>IF(ISERROR(('Step 1-Employee Info'!L77*'Step 1-Employee Info'!L35+'Step 1-Employee Info'!L80)*'Step 1-Employee Info'!L73),0,('Step 1-Employee Info'!L77*'Step 1-Employee Info'!L35+'Step 1-Employee Info'!L80)*'Step 1-Employee Info'!L73)</f>
        <v>0</v>
      </c>
      <c r="AL75" s="512">
        <f>IF(ISERROR(('Step 1-Employee Info'!M77*'Step 1-Employee Info'!M35+'Step 1-Employee Info'!M80)*'Step 1-Employee Info'!M73),0,('Step 1-Employee Info'!M77*'Step 1-Employee Info'!M35+'Step 1-Employee Info'!M80)*'Step 1-Employee Info'!M73)</f>
        <v>0</v>
      </c>
      <c r="AM75" s="512">
        <f>IF(ISERROR(('Step 1-Employee Info'!N77*'Step 1-Employee Info'!N35+'Step 1-Employee Info'!N80)*'Step 1-Employee Info'!N73),0,('Step 1-Employee Info'!N77*'Step 1-Employee Info'!N35+'Step 1-Employee Info'!N80)*'Step 1-Employee Info'!N73)</f>
        <v>0</v>
      </c>
      <c r="AN75" s="512">
        <f>IF(ISERROR(('Step 1-Employee Info'!O77*'Step 1-Employee Info'!O35+'Step 1-Employee Info'!O80)*'Step 1-Employee Info'!O73),0,('Step 1-Employee Info'!O77*'Step 1-Employee Info'!O35+'Step 1-Employee Info'!O80)*'Step 1-Employee Info'!O73)</f>
        <v>0</v>
      </c>
      <c r="AO75" s="512">
        <f>IF(ISERROR(('Step 1-Employee Info'!P77*'Step 1-Employee Info'!P35+'Step 1-Employee Info'!P80)*'Step 1-Employee Info'!P73),0,('Step 1-Employee Info'!P77*'Step 1-Employee Info'!P35+'Step 1-Employee Info'!P80)*'Step 1-Employee Info'!P73)</f>
        <v>0</v>
      </c>
      <c r="AP75" s="512">
        <f>IF(ISERROR(('Step 1-Employee Info'!Q77*'Step 1-Employee Info'!Q35+'Step 1-Employee Info'!Q80)*'Step 1-Employee Info'!Q73),0,('Step 1-Employee Info'!Q77*'Step 1-Employee Info'!Q35+'Step 1-Employee Info'!Q80)*'Step 1-Employee Info'!Q73)</f>
        <v>0</v>
      </c>
      <c r="AQ75" s="512">
        <f>IF(ISERROR(('Step 1-Employee Info'!R77*'Step 1-Employee Info'!R35+'Step 1-Employee Info'!R80)*'Step 1-Employee Info'!R73),0,('Step 1-Employee Info'!R77*'Step 1-Employee Info'!R35+'Step 1-Employee Info'!R80)*'Step 1-Employee Info'!R73)</f>
        <v>0</v>
      </c>
      <c r="AR75" s="512">
        <f>IF(ISERROR(('Step 1-Employee Info'!S77*'Step 1-Employee Info'!S35+'Step 1-Employee Info'!S80)*'Step 1-Employee Info'!S73),0,('Step 1-Employee Info'!S77*'Step 1-Employee Info'!S35+'Step 1-Employee Info'!S80)*'Step 1-Employee Info'!S73)</f>
        <v>0</v>
      </c>
      <c r="AS75" s="512">
        <f>IF(ISERROR(('Step 1-Employee Info'!T77*'Step 1-Employee Info'!T35+'Step 1-Employee Info'!T80)*'Step 1-Employee Info'!T73),0,('Step 1-Employee Info'!T77*'Step 1-Employee Info'!T35+'Step 1-Employee Info'!T80)*'Step 1-Employee Info'!T73)</f>
        <v>0</v>
      </c>
      <c r="AT75" s="512">
        <f>IF(ISERROR(('Step 1-Employee Info'!U77*'Step 1-Employee Info'!U35+'Step 1-Employee Info'!U80)*'Step 1-Employee Info'!U73),0,('Step 1-Employee Info'!U77*'Step 1-Employee Info'!U35+'Step 1-Employee Info'!U80)*'Step 1-Employee Info'!U73)</f>
        <v>0</v>
      </c>
      <c r="AU75" s="512">
        <f>IF(ISERROR(('Step 1-Employee Info'!V77*'Step 1-Employee Info'!V35+'Step 1-Employee Info'!V80)*'Step 1-Employee Info'!V73),0,('Step 1-Employee Info'!V77*'Step 1-Employee Info'!V35+'Step 1-Employee Info'!V80)*'Step 1-Employee Info'!V73)</f>
        <v>0</v>
      </c>
      <c r="AV75" s="512">
        <f>IF(ISERROR(('Step 1-Employee Info'!W77*'Step 1-Employee Info'!W35+'Step 1-Employee Info'!W80)*'Step 1-Employee Info'!W73),0,('Step 1-Employee Info'!W77*'Step 1-Employee Info'!W35+'Step 1-Employee Info'!W80)*'Step 1-Employee Info'!W73)</f>
        <v>0</v>
      </c>
      <c r="AW75" s="512">
        <f>IF(ISERROR(('Step 1-Employee Info'!X77*'Step 1-Employee Info'!X35+'Step 1-Employee Info'!X80)*'Step 1-Employee Info'!X73),0,('Step 1-Employee Info'!X77*'Step 1-Employee Info'!X35+'Step 1-Employee Info'!X80)*'Step 1-Employee Info'!X73)</f>
        <v>0</v>
      </c>
      <c r="AX75" s="512">
        <f>IF(ISERROR(('Step 1-Employee Info'!Y77*'Step 1-Employee Info'!Y35+'Step 1-Employee Info'!Y80)*'Step 1-Employee Info'!Y73),0,('Step 1-Employee Info'!Y77*'Step 1-Employee Info'!Y35+'Step 1-Employee Info'!Y80)*'Step 1-Employee Info'!Y73)</f>
        <v>0</v>
      </c>
      <c r="AY75" s="512">
        <f>IF(ISERROR(('Step 1-Employee Info'!Z77*'Step 1-Employee Info'!Z35+'Step 1-Employee Info'!Z80)*'Step 1-Employee Info'!Z73),0,('Step 1-Employee Info'!Z77*'Step 1-Employee Info'!Z35+'Step 1-Employee Info'!Z80)*'Step 1-Employee Info'!Z73)</f>
        <v>0</v>
      </c>
      <c r="AZ75" s="512">
        <f>IF(ISERROR(('Step 1-Employee Info'!AA77*'Step 1-Employee Info'!AA35+'Step 1-Employee Info'!AA80)*'Step 1-Employee Info'!AA73),0,('Step 1-Employee Info'!AA77*'Step 1-Employee Info'!AA35+'Step 1-Employee Info'!AA80)*'Step 1-Employee Info'!AA73)</f>
        <v>0</v>
      </c>
      <c r="BA75" s="512">
        <f>IF(ISERROR(('Step 1-Employee Info'!AB77*'Step 1-Employee Info'!AB35+'Step 1-Employee Info'!AB80)*'Step 1-Employee Info'!AB73),0,('Step 1-Employee Info'!AB77*'Step 1-Employee Info'!AB35+'Step 1-Employee Info'!AB80)*'Step 1-Employee Info'!AB73)</f>
        <v>0</v>
      </c>
      <c r="BB75" s="512">
        <f>IF(ISERROR(('Step 1-Employee Info'!AC77*'Step 1-Employee Info'!AC35+'Step 1-Employee Info'!AC80)*'Step 1-Employee Info'!AC73),0,('Step 1-Employee Info'!AC77*'Step 1-Employee Info'!AC35+'Step 1-Employee Info'!AC80)*'Step 1-Employee Info'!AC73)</f>
        <v>0</v>
      </c>
      <c r="BC75" s="512">
        <f>IF(ISERROR(('Step 1-Employee Info'!AD77*'Step 1-Employee Info'!AD35+'Step 1-Employee Info'!AD80)*'Step 1-Employee Info'!AD73),0,('Step 1-Employee Info'!AD77*'Step 1-Employee Info'!AD35+'Step 1-Employee Info'!AD80)*'Step 1-Employee Info'!AD73)</f>
        <v>0</v>
      </c>
      <c r="BD75" s="512">
        <f>IF(ISERROR(('Step 1-Employee Info'!AE77*'Step 1-Employee Info'!AE35+'Step 1-Employee Info'!AE80)*'Step 1-Employee Info'!AE73),0,('Step 1-Employee Info'!AE77*'Step 1-Employee Info'!AE35+'Step 1-Employee Info'!AE80)*'Step 1-Employee Info'!AE73)</f>
        <v>0</v>
      </c>
      <c r="BE75" s="512">
        <f>IF(ISERROR(('Step 1-Employee Info'!AF77*'Step 1-Employee Info'!AF35+'Step 1-Employee Info'!AF80)*'Step 1-Employee Info'!AF73),0,('Step 1-Employee Info'!AF77*'Step 1-Employee Info'!AF35+'Step 1-Employee Info'!AF80)*'Step 1-Employee Info'!AF73)</f>
        <v>0</v>
      </c>
      <c r="BF75" s="512">
        <f>IF(ISERROR(('Step 1-Employee Info'!AG77*'Step 1-Employee Info'!AG35+'Step 1-Employee Info'!AG80)*'Step 1-Employee Info'!AG73),0,('Step 1-Employee Info'!AG77*'Step 1-Employee Info'!AG35+'Step 1-Employee Info'!AG80)*'Step 1-Employee Info'!AG73)</f>
        <v>0</v>
      </c>
      <c r="BG75" s="512">
        <f>IF(ISERROR(('Step 1-Employee Info'!AH77*'Step 1-Employee Info'!AH35+'Step 1-Employee Info'!AH80)*'Step 1-Employee Info'!AH73),0,('Step 1-Employee Info'!AH77*'Step 1-Employee Info'!AH35+'Step 1-Employee Info'!AH80)*'Step 1-Employee Info'!AH73)</f>
        <v>0</v>
      </c>
      <c r="BH75" s="512">
        <f>IF(ISERROR(('Step 1-Employee Info'!AI77*'Step 1-Employee Info'!AI35+'Step 1-Employee Info'!AI80)*'Step 1-Employee Info'!AI73),0,('Step 1-Employee Info'!AI77*'Step 1-Employee Info'!AI35+'Step 1-Employee Info'!AI80)*'Step 1-Employee Info'!AI73)</f>
        <v>0</v>
      </c>
      <c r="BI75" s="512">
        <f>IF(ISERROR(('Step 1-Employee Info'!AJ77*'Step 1-Employee Info'!AJ35+'Step 1-Employee Info'!AJ80)*'Step 1-Employee Info'!AJ73),0,('Step 1-Employee Info'!AJ77*'Step 1-Employee Info'!AJ35+'Step 1-Employee Info'!AJ80)*'Step 1-Employee Info'!AJ73)</f>
        <v>0</v>
      </c>
      <c r="BJ75" s="512">
        <f>IF(ISERROR(('Step 1-Employee Info'!AK77*'Step 1-Employee Info'!AK35+'Step 1-Employee Info'!AK80)*'Step 1-Employee Info'!AK73),0,('Step 1-Employee Info'!AK77*'Step 1-Employee Info'!AK35+'Step 1-Employee Info'!AK80)*'Step 1-Employee Info'!AK73)</f>
        <v>0</v>
      </c>
      <c r="BK75" s="512">
        <f>IF(ISERROR(('Step 1-Employee Info'!AL77*'Step 1-Employee Info'!AL35+'Step 1-Employee Info'!AL80)*'Step 1-Employee Info'!AL73),0,('Step 1-Employee Info'!AL77*'Step 1-Employee Info'!AL35+'Step 1-Employee Info'!AL80)*'Step 1-Employee Info'!AL73)</f>
        <v>0</v>
      </c>
      <c r="BL75" s="512">
        <f>IF(ISERROR(('Step 1-Employee Info'!AM77*'Step 1-Employee Info'!AM35+'Step 1-Employee Info'!AM80)*'Step 1-Employee Info'!AM73),0,('Step 1-Employee Info'!AM77*'Step 1-Employee Info'!AM35+'Step 1-Employee Info'!AM80)*'Step 1-Employee Info'!AM73)</f>
        <v>0</v>
      </c>
      <c r="BM75" s="512">
        <f>IF(ISERROR(('Step 1-Employee Info'!AN77*'Step 1-Employee Info'!AN35+'Step 1-Employee Info'!AN80)*'Step 1-Employee Info'!AN73),0,('Step 1-Employee Info'!AN77*'Step 1-Employee Info'!AN35+'Step 1-Employee Info'!AN80)*'Step 1-Employee Info'!AN73)</f>
        <v>0</v>
      </c>
      <c r="BN75" s="512">
        <f>IF(ISERROR(('Step 1-Employee Info'!AO77*'Step 1-Employee Info'!AO35+'Step 1-Employee Info'!AO80)*'Step 1-Employee Info'!AO73),0,('Step 1-Employee Info'!AO77*'Step 1-Employee Info'!AO35+'Step 1-Employee Info'!AO80)*'Step 1-Employee Info'!AO73)</f>
        <v>0</v>
      </c>
      <c r="BO75" s="512">
        <f>IF(ISERROR(('Step 1-Employee Info'!AP77*'Step 1-Employee Info'!AP35+'Step 1-Employee Info'!AP80)*'Step 1-Employee Info'!AP73),0,('Step 1-Employee Info'!AP77*'Step 1-Employee Info'!AP35+'Step 1-Employee Info'!AP80)*'Step 1-Employee Info'!AP73)</f>
        <v>0</v>
      </c>
      <c r="BP75" s="512">
        <f>IF(ISERROR(('Step 1-Employee Info'!AQ77*'Step 1-Employee Info'!AQ35+'Step 1-Employee Info'!AQ80)*'Step 1-Employee Info'!AQ73),0,('Step 1-Employee Info'!AQ77*'Step 1-Employee Info'!AQ35+'Step 1-Employee Info'!AQ80)*'Step 1-Employee Info'!AQ73)</f>
        <v>0</v>
      </c>
      <c r="BQ75" s="512">
        <f>IF(ISERROR(('Step 1-Employee Info'!AR77*'Step 1-Employee Info'!AR35+'Step 1-Employee Info'!AR80)*'Step 1-Employee Info'!AR73),0,('Step 1-Employee Info'!AR77*'Step 1-Employee Info'!AR35+'Step 1-Employee Info'!AR80)*'Step 1-Employee Info'!AR73)</f>
        <v>0</v>
      </c>
      <c r="BR75" s="512">
        <f>IF(ISERROR(('Step 1-Employee Info'!AS77*'Step 1-Employee Info'!AS35+'Step 1-Employee Info'!AS80)*'Step 1-Employee Info'!AS73),0,('Step 1-Employee Info'!AS77*'Step 1-Employee Info'!AS35+'Step 1-Employee Info'!AS80)*'Step 1-Employee Info'!AS73)</f>
        <v>0</v>
      </c>
      <c r="BS75" s="512">
        <f>IF(ISERROR(('Step 1-Employee Info'!AT77*'Step 1-Employee Info'!AT35+'Step 1-Employee Info'!AT80)*'Step 1-Employee Info'!AT73),0,('Step 1-Employee Info'!AT77*'Step 1-Employee Info'!AT35+'Step 1-Employee Info'!AT80)*'Step 1-Employee Info'!AT73)</f>
        <v>0</v>
      </c>
      <c r="BT75" s="512">
        <f>IF(ISERROR(('Step 1-Employee Info'!AU77*'Step 1-Employee Info'!AU35+'Step 1-Employee Info'!AU80)*'Step 1-Employee Info'!AU73),0,('Step 1-Employee Info'!AU77*'Step 1-Employee Info'!AU35+'Step 1-Employee Info'!AU80)*'Step 1-Employee Info'!AU73)</f>
        <v>0</v>
      </c>
      <c r="BU75" s="512">
        <f>IF(ISERROR(('Step 1-Employee Info'!AV77*'Step 1-Employee Info'!AV35+'Step 1-Employee Info'!AV80)*'Step 1-Employee Info'!AV73),0,('Step 1-Employee Info'!AV77*'Step 1-Employee Info'!AV35+'Step 1-Employee Info'!AV80)*'Step 1-Employee Info'!AV73)</f>
        <v>0</v>
      </c>
      <c r="BV75" s="512">
        <f>IF(ISERROR(('Step 1-Employee Info'!AW77*'Step 1-Employee Info'!AW35+'Step 1-Employee Info'!AW80)*'Step 1-Employee Info'!AW73),0,('Step 1-Employee Info'!AW77*'Step 1-Employee Info'!AW35+'Step 1-Employee Info'!AW80)*'Step 1-Employee Info'!AW73)</f>
        <v>0</v>
      </c>
      <c r="BW75" s="512">
        <f>IF(ISERROR(('Step 1-Employee Info'!AX77*'Step 1-Employee Info'!AX35+'Step 1-Employee Info'!AX80)*'Step 1-Employee Info'!AX73),0,('Step 1-Employee Info'!AX77*'Step 1-Employee Info'!AX35+'Step 1-Employee Info'!AX80)*'Step 1-Employee Info'!AX73)</f>
        <v>0</v>
      </c>
      <c r="BX75" s="512">
        <f>IF(ISERROR(('Step 1-Employee Info'!AY77*'Step 1-Employee Info'!AY35+'Step 1-Employee Info'!AY80)*'Step 1-Employee Info'!AY73),0,('Step 1-Employee Info'!AY77*'Step 1-Employee Info'!AY35+'Step 1-Employee Info'!AY80)*'Step 1-Employee Info'!AY73)</f>
        <v>0</v>
      </c>
      <c r="BY75" s="512">
        <f>IF(ISERROR(('Step 1-Employee Info'!AZ77*'Step 1-Employee Info'!AZ35+'Step 1-Employee Info'!AZ80)*'Step 1-Employee Info'!AZ73),0,('Step 1-Employee Info'!AZ77*'Step 1-Employee Info'!AZ35+'Step 1-Employee Info'!AZ80)*'Step 1-Employee Info'!AZ73)</f>
        <v>0</v>
      </c>
      <c r="BZ75" s="512">
        <f>IF(ISERROR(('Step 1-Employee Info'!BA77*'Step 1-Employee Info'!BA35+'Step 1-Employee Info'!BA80)*'Step 1-Employee Info'!BA73),0,('Step 1-Employee Info'!BA77*'Step 1-Employee Info'!BA35+'Step 1-Employee Info'!BA80)*'Step 1-Employee Info'!BA73)</f>
        <v>0</v>
      </c>
      <c r="CA75" s="512">
        <f>IF(ISERROR(('Step 1-Employee Info'!BB77*'Step 1-Employee Info'!BB35+'Step 1-Employee Info'!BB80)*'Step 1-Employee Info'!BB73),0,('Step 1-Employee Info'!BB77*'Step 1-Employee Info'!BB35+'Step 1-Employee Info'!BB80)*'Step 1-Employee Info'!BB73)</f>
        <v>0</v>
      </c>
      <c r="CB75" s="512">
        <f>IF(ISERROR(('Step 1-Employee Info'!BC77*'Step 1-Employee Info'!BC35+'Step 1-Employee Info'!BC80)*'Step 1-Employee Info'!BC73),0,('Step 1-Employee Info'!BC77*'Step 1-Employee Info'!BC35+'Step 1-Employee Info'!BC80)*'Step 1-Employee Info'!BC73)</f>
        <v>0</v>
      </c>
      <c r="CC75" s="512">
        <f>IF(ISERROR(('Step 1-Employee Info'!BD77*'Step 1-Employee Info'!BD35+'Step 1-Employee Info'!BD80)*'Step 1-Employee Info'!BD73),0,('Step 1-Employee Info'!BD77*'Step 1-Employee Info'!BD35+'Step 1-Employee Info'!BD80)*'Step 1-Employee Info'!BD73)</f>
        <v>0</v>
      </c>
      <c r="CD75" s="512">
        <f>IF(ISERROR(('Step 1-Employee Info'!BE77*'Step 1-Employee Info'!BE35+'Step 1-Employee Info'!BE80)*'Step 1-Employee Info'!BE73),0,('Step 1-Employee Info'!BE77*'Step 1-Employee Info'!BE35+'Step 1-Employee Info'!BE80)*'Step 1-Employee Info'!BE73)</f>
        <v>0</v>
      </c>
      <c r="CE75" s="512">
        <f>IF(ISERROR(('Step 1-Employee Info'!BF77*'Step 1-Employee Info'!BF35+'Step 1-Employee Info'!BF80)*'Step 1-Employee Info'!BF73),0,('Step 1-Employee Info'!BF77*'Step 1-Employee Info'!BF35+'Step 1-Employee Info'!BF80)*'Step 1-Employee Info'!BF73)</f>
        <v>0</v>
      </c>
    </row>
    <row r="76" spans="3:83" x14ac:dyDescent="0.25">
      <c r="C76" s="576" t="s">
        <v>508</v>
      </c>
      <c r="D76" s="511" t="s">
        <v>460</v>
      </c>
      <c r="E76" s="424">
        <f>ROUND(1-SUM(F76,H76,J76,L76,N76,P76,R76,T76,V76,X76,Z76,AB76),10)</f>
        <v>0</v>
      </c>
      <c r="F76" s="538">
        <v>8.3699999999999997E-2</v>
      </c>
      <c r="G76" s="492">
        <v>0</v>
      </c>
      <c r="H76" s="539">
        <v>8.3299999999999999E-2</v>
      </c>
      <c r="I76" s="492">
        <v>0</v>
      </c>
      <c r="J76" s="538">
        <v>8.3299999999999999E-2</v>
      </c>
      <c r="K76" s="492">
        <v>0</v>
      </c>
      <c r="L76" s="539">
        <v>8.3299999999999999E-2</v>
      </c>
      <c r="M76" s="492">
        <v>0</v>
      </c>
      <c r="N76" s="538">
        <v>8.3299999999999999E-2</v>
      </c>
      <c r="O76" s="492">
        <v>0</v>
      </c>
      <c r="P76" s="539">
        <v>8.3299999999999999E-2</v>
      </c>
      <c r="Q76" s="492">
        <v>0</v>
      </c>
      <c r="R76" s="539">
        <v>8.3299999999999999E-2</v>
      </c>
      <c r="S76" s="492">
        <v>0</v>
      </c>
      <c r="T76" s="539">
        <v>8.3299999999999999E-2</v>
      </c>
      <c r="U76" s="492">
        <v>0</v>
      </c>
      <c r="V76" s="538">
        <v>8.3299999999999999E-2</v>
      </c>
      <c r="W76" s="492">
        <v>0</v>
      </c>
      <c r="X76" s="539">
        <v>8.3299999999999999E-2</v>
      </c>
      <c r="Y76" s="492">
        <v>0</v>
      </c>
      <c r="Z76" s="538">
        <v>8.3299999999999999E-2</v>
      </c>
      <c r="AA76" s="492">
        <v>0</v>
      </c>
      <c r="AB76" s="538">
        <v>8.3299999999999999E-2</v>
      </c>
      <c r="AC76" s="492">
        <v>0</v>
      </c>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row>
    <row r="77" spans="3:83" ht="16.5" customHeight="1" x14ac:dyDescent="0.25">
      <c r="C77" s="576" t="s">
        <v>508</v>
      </c>
      <c r="D77" s="728" t="s">
        <v>617</v>
      </c>
      <c r="E77" s="437">
        <f>ROUND(1-SUM(F77,H77,J77,L77,N77,P77,R77,T77,V77,X77,Z77,AB77),10)</f>
        <v>0</v>
      </c>
      <c r="F77" s="538">
        <v>8.3699999999999997E-2</v>
      </c>
      <c r="G77" s="492">
        <v>0</v>
      </c>
      <c r="H77" s="539">
        <v>8.3299999999999999E-2</v>
      </c>
      <c r="I77" s="493">
        <v>0</v>
      </c>
      <c r="J77" s="538">
        <v>8.3299999999999999E-2</v>
      </c>
      <c r="K77" s="492">
        <v>0</v>
      </c>
      <c r="L77" s="539">
        <v>8.3299999999999999E-2</v>
      </c>
      <c r="M77" s="492">
        <v>0</v>
      </c>
      <c r="N77" s="538">
        <v>8.3299999999999999E-2</v>
      </c>
      <c r="O77" s="492">
        <v>0</v>
      </c>
      <c r="P77" s="539">
        <v>8.3299999999999999E-2</v>
      </c>
      <c r="Q77" s="492">
        <v>0</v>
      </c>
      <c r="R77" s="539">
        <v>8.3299999999999999E-2</v>
      </c>
      <c r="S77" s="492">
        <v>0</v>
      </c>
      <c r="T77" s="539">
        <v>8.3299999999999999E-2</v>
      </c>
      <c r="U77" s="492">
        <v>0</v>
      </c>
      <c r="V77" s="538">
        <v>8.3299999999999999E-2</v>
      </c>
      <c r="W77" s="492">
        <v>0</v>
      </c>
      <c r="X77" s="539">
        <v>8.3299999999999999E-2</v>
      </c>
      <c r="Y77" s="492">
        <v>0</v>
      </c>
      <c r="Z77" s="538">
        <v>8.3299999999999999E-2</v>
      </c>
      <c r="AA77" s="492">
        <v>0</v>
      </c>
      <c r="AB77" s="538">
        <v>8.3299999999999999E-2</v>
      </c>
      <c r="AC77" s="492">
        <v>0</v>
      </c>
    </row>
    <row r="78" spans="3:83" ht="21" customHeight="1" thickBot="1" x14ac:dyDescent="0.3">
      <c r="C78" s="496">
        <f>SUM(C74:C77)</f>
        <v>0</v>
      </c>
      <c r="D78" s="497" t="s">
        <v>616</v>
      </c>
      <c r="E78" s="419"/>
      <c r="F78" s="515"/>
      <c r="G78" s="499">
        <f>SUM(G74:G76)</f>
        <v>0</v>
      </c>
      <c r="H78" s="516"/>
      <c r="I78" s="500">
        <f>SUM(I74:I76)</f>
        <v>0</v>
      </c>
      <c r="J78" s="419"/>
      <c r="K78" s="499">
        <f>SUM(K74:K76)</f>
        <v>0</v>
      </c>
      <c r="L78" s="516"/>
      <c r="M78" s="500">
        <f>SUM(M74:M76)</f>
        <v>0</v>
      </c>
      <c r="N78" s="419"/>
      <c r="O78" s="499">
        <f>SUM(O74:O76)</f>
        <v>0</v>
      </c>
      <c r="P78" s="516"/>
      <c r="Q78" s="499">
        <f>SUM(Q74:Q76)</f>
        <v>0</v>
      </c>
      <c r="R78" s="516"/>
      <c r="S78" s="499">
        <f>SUM(S74:S76)</f>
        <v>0</v>
      </c>
      <c r="T78" s="516"/>
      <c r="U78" s="500">
        <f>SUM(U74:U76)</f>
        <v>0</v>
      </c>
      <c r="V78" s="419"/>
      <c r="W78" s="499">
        <f>SUM(W74:W76)</f>
        <v>0</v>
      </c>
      <c r="X78" s="516"/>
      <c r="Y78" s="500">
        <f>SUM(Y74:Y76)</f>
        <v>0</v>
      </c>
      <c r="Z78" s="419"/>
      <c r="AA78" s="499">
        <f>SUM(AA74:AA76)</f>
        <v>0</v>
      </c>
      <c r="AB78" s="419"/>
      <c r="AC78" s="499">
        <f>SUM(AC74:AC76)</f>
        <v>0</v>
      </c>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row>
    <row r="79" spans="3:83" ht="3.75" customHeight="1" thickBot="1" x14ac:dyDescent="0.3">
      <c r="C79" s="502"/>
      <c r="D79" s="317"/>
      <c r="E79" s="317"/>
      <c r="F79" s="317"/>
      <c r="G79" s="317"/>
      <c r="H79" s="317"/>
      <c r="I79" s="317"/>
      <c r="J79" s="317"/>
      <c r="K79" s="317"/>
      <c r="L79" s="317"/>
      <c r="M79" s="317"/>
      <c r="N79" s="317"/>
      <c r="O79" s="317"/>
      <c r="P79" s="317"/>
      <c r="Q79" s="317"/>
      <c r="R79" s="317"/>
      <c r="S79" s="317"/>
      <c r="T79" s="317"/>
      <c r="U79" s="317"/>
      <c r="V79" s="317"/>
      <c r="W79" s="317"/>
      <c r="X79" s="317"/>
      <c r="Y79" s="317"/>
      <c r="Z79" s="317"/>
      <c r="AA79" s="317"/>
      <c r="AB79" s="317"/>
      <c r="AC79" s="504"/>
    </row>
    <row r="80" spans="3:83" ht="33.75" customHeight="1" x14ac:dyDescent="0.25">
      <c r="C80" s="505" t="s">
        <v>472</v>
      </c>
      <c r="D80" s="506"/>
      <c r="E80" s="507" t="s">
        <v>467</v>
      </c>
      <c r="F80" s="508" t="s">
        <v>473</v>
      </c>
      <c r="G80" s="509" t="s">
        <v>474</v>
      </c>
      <c r="H80" s="508" t="s">
        <v>473</v>
      </c>
      <c r="I80" s="509" t="s">
        <v>474</v>
      </c>
      <c r="J80" s="508" t="s">
        <v>473</v>
      </c>
      <c r="K80" s="509" t="s">
        <v>474</v>
      </c>
      <c r="L80" s="508" t="s">
        <v>473</v>
      </c>
      <c r="M80" s="509" t="s">
        <v>474</v>
      </c>
      <c r="N80" s="508" t="s">
        <v>473</v>
      </c>
      <c r="O80" s="509" t="s">
        <v>474</v>
      </c>
      <c r="P80" s="508" t="s">
        <v>473</v>
      </c>
      <c r="Q80" s="509" t="s">
        <v>474</v>
      </c>
      <c r="R80" s="510" t="s">
        <v>473</v>
      </c>
      <c r="S80" s="509" t="s">
        <v>474</v>
      </c>
      <c r="T80" s="508" t="s">
        <v>473</v>
      </c>
      <c r="U80" s="509" t="s">
        <v>474</v>
      </c>
      <c r="V80" s="508" t="s">
        <v>473</v>
      </c>
      <c r="W80" s="509" t="s">
        <v>474</v>
      </c>
      <c r="X80" s="508" t="s">
        <v>473</v>
      </c>
      <c r="Y80" s="509" t="s">
        <v>474</v>
      </c>
      <c r="Z80" s="508" t="s">
        <v>473</v>
      </c>
      <c r="AA80" s="509" t="s">
        <v>474</v>
      </c>
      <c r="AB80" s="508" t="s">
        <v>473</v>
      </c>
      <c r="AC80" s="509" t="s">
        <v>474</v>
      </c>
    </row>
    <row r="81" spans="3:33" x14ac:dyDescent="0.25">
      <c r="C81" s="490">
        <f>SUM('Step 2-Overhead'!AB10:AB21)</f>
        <v>0</v>
      </c>
      <c r="D81" s="511" t="s">
        <v>330</v>
      </c>
      <c r="E81" s="437">
        <f t="shared" ref="E81:E91" si="13">ROUND(1-SUM(F81,H81,J81,L81,N81,P81,R81,T81,V81,X81,Z81,AB81),10)</f>
        <v>0</v>
      </c>
      <c r="F81" s="538">
        <v>8.3699999999999997E-2</v>
      </c>
      <c r="G81" s="513">
        <f>C81*F81</f>
        <v>0</v>
      </c>
      <c r="H81" s="539">
        <v>8.3299999999999999E-2</v>
      </c>
      <c r="I81" s="514">
        <f>C81*H81</f>
        <v>0</v>
      </c>
      <c r="J81" s="538">
        <v>8.3299999999999999E-2</v>
      </c>
      <c r="K81" s="513">
        <f>C81*J81</f>
        <v>0</v>
      </c>
      <c r="L81" s="539">
        <v>8.3299999999999999E-2</v>
      </c>
      <c r="M81" s="514">
        <f>C81*L81</f>
        <v>0</v>
      </c>
      <c r="N81" s="538">
        <v>8.3299999999999999E-2</v>
      </c>
      <c r="O81" s="513">
        <f>C81*N81</f>
        <v>0</v>
      </c>
      <c r="P81" s="539">
        <v>8.3299999999999999E-2</v>
      </c>
      <c r="Q81" s="513">
        <f>C81*P81</f>
        <v>0</v>
      </c>
      <c r="R81" s="539">
        <v>8.3299999999999999E-2</v>
      </c>
      <c r="S81" s="513">
        <f>C81*R81</f>
        <v>0</v>
      </c>
      <c r="T81" s="539">
        <v>8.3299999999999999E-2</v>
      </c>
      <c r="U81" s="514">
        <f>C81*T81</f>
        <v>0</v>
      </c>
      <c r="V81" s="538">
        <v>8.3299999999999999E-2</v>
      </c>
      <c r="W81" s="513">
        <f>C81*V81</f>
        <v>0</v>
      </c>
      <c r="X81" s="539">
        <v>8.3299999999999999E-2</v>
      </c>
      <c r="Y81" s="514">
        <f>C81*X81</f>
        <v>0</v>
      </c>
      <c r="Z81" s="538">
        <v>8.3299999999999999E-2</v>
      </c>
      <c r="AA81" s="513">
        <f>C81*Z81</f>
        <v>0</v>
      </c>
      <c r="AB81" s="538">
        <v>8.3299999999999999E-2</v>
      </c>
      <c r="AC81" s="513">
        <f>C81*AB81</f>
        <v>0</v>
      </c>
    </row>
    <row r="82" spans="3:33" x14ac:dyDescent="0.25">
      <c r="C82" s="490">
        <f>SUM('Step 2-Overhead'!AB24:AB38)</f>
        <v>0</v>
      </c>
      <c r="D82" s="511" t="s">
        <v>382</v>
      </c>
      <c r="E82" s="424">
        <f t="shared" si="13"/>
        <v>0</v>
      </c>
      <c r="F82" s="538">
        <v>8.3699999999999997E-2</v>
      </c>
      <c r="G82" s="513">
        <f t="shared" ref="G82:G91" si="14">C82*F82</f>
        <v>0</v>
      </c>
      <c r="H82" s="539">
        <v>8.3299999999999999E-2</v>
      </c>
      <c r="I82" s="514">
        <f t="shared" ref="I82:I91" si="15">C82*H82</f>
        <v>0</v>
      </c>
      <c r="J82" s="538">
        <v>8.3299999999999999E-2</v>
      </c>
      <c r="K82" s="513">
        <f t="shared" ref="K82:K91" si="16">C82*J82</f>
        <v>0</v>
      </c>
      <c r="L82" s="539">
        <v>8.3299999999999999E-2</v>
      </c>
      <c r="M82" s="514">
        <f t="shared" ref="M82:M91" si="17">C82*L82</f>
        <v>0</v>
      </c>
      <c r="N82" s="538">
        <v>8.3299999999999999E-2</v>
      </c>
      <c r="O82" s="513">
        <f t="shared" ref="O82:O91" si="18">C82*N82</f>
        <v>0</v>
      </c>
      <c r="P82" s="539">
        <v>8.3299999999999999E-2</v>
      </c>
      <c r="Q82" s="513">
        <f t="shared" ref="Q82:Q91" si="19">C82*P82</f>
        <v>0</v>
      </c>
      <c r="R82" s="539">
        <v>8.3299999999999999E-2</v>
      </c>
      <c r="S82" s="513">
        <f t="shared" ref="S82:S91" si="20">C82*R82</f>
        <v>0</v>
      </c>
      <c r="T82" s="539">
        <v>8.3299999999999999E-2</v>
      </c>
      <c r="U82" s="514">
        <f t="shared" ref="U82:U91" si="21">C82*T82</f>
        <v>0</v>
      </c>
      <c r="V82" s="538">
        <v>8.3299999999999999E-2</v>
      </c>
      <c r="W82" s="513">
        <f t="shared" ref="W82:W91" si="22">C82*V82</f>
        <v>0</v>
      </c>
      <c r="X82" s="539">
        <v>8.3299999999999999E-2</v>
      </c>
      <c r="Y82" s="514">
        <f t="shared" ref="Y82:Y91" si="23">C82*X82</f>
        <v>0</v>
      </c>
      <c r="Z82" s="538">
        <v>8.3299999999999999E-2</v>
      </c>
      <c r="AA82" s="513">
        <f t="shared" ref="AA82:AA91" si="24">C82*Z82</f>
        <v>0</v>
      </c>
      <c r="AB82" s="538">
        <v>8.3299999999999999E-2</v>
      </c>
      <c r="AC82" s="513">
        <f t="shared" ref="AC82:AC91" si="25">C82*AB82</f>
        <v>0</v>
      </c>
    </row>
    <row r="83" spans="3:33" x14ac:dyDescent="0.25">
      <c r="C83" s="490">
        <f>SUM('Step 2-Overhead'!AB41:AB48)</f>
        <v>0</v>
      </c>
      <c r="D83" s="511" t="s">
        <v>331</v>
      </c>
      <c r="E83" s="424">
        <f t="shared" si="13"/>
        <v>0</v>
      </c>
      <c r="F83" s="538">
        <v>8.3699999999999997E-2</v>
      </c>
      <c r="G83" s="513">
        <f t="shared" si="14"/>
        <v>0</v>
      </c>
      <c r="H83" s="539">
        <v>8.3299999999999999E-2</v>
      </c>
      <c r="I83" s="514">
        <f t="shared" si="15"/>
        <v>0</v>
      </c>
      <c r="J83" s="538">
        <v>8.3299999999999999E-2</v>
      </c>
      <c r="K83" s="513">
        <f t="shared" si="16"/>
        <v>0</v>
      </c>
      <c r="L83" s="539">
        <v>8.3299999999999999E-2</v>
      </c>
      <c r="M83" s="514">
        <f t="shared" si="17"/>
        <v>0</v>
      </c>
      <c r="N83" s="538">
        <v>8.3299999999999999E-2</v>
      </c>
      <c r="O83" s="513">
        <f t="shared" si="18"/>
        <v>0</v>
      </c>
      <c r="P83" s="539">
        <v>8.3299999999999999E-2</v>
      </c>
      <c r="Q83" s="513">
        <f t="shared" si="19"/>
        <v>0</v>
      </c>
      <c r="R83" s="539">
        <v>8.3299999999999999E-2</v>
      </c>
      <c r="S83" s="513">
        <f t="shared" si="20"/>
        <v>0</v>
      </c>
      <c r="T83" s="539">
        <v>8.3299999999999999E-2</v>
      </c>
      <c r="U83" s="514">
        <f t="shared" si="21"/>
        <v>0</v>
      </c>
      <c r="V83" s="538">
        <v>8.3299999999999999E-2</v>
      </c>
      <c r="W83" s="513">
        <f t="shared" si="22"/>
        <v>0</v>
      </c>
      <c r="X83" s="539">
        <v>8.3299999999999999E-2</v>
      </c>
      <c r="Y83" s="514">
        <f t="shared" si="23"/>
        <v>0</v>
      </c>
      <c r="Z83" s="538">
        <v>8.3299999999999999E-2</v>
      </c>
      <c r="AA83" s="513">
        <f t="shared" si="24"/>
        <v>0</v>
      </c>
      <c r="AB83" s="538">
        <v>8.3299999999999999E-2</v>
      </c>
      <c r="AC83" s="513">
        <f t="shared" si="25"/>
        <v>0</v>
      </c>
    </row>
    <row r="84" spans="3:33" x14ac:dyDescent="0.25">
      <c r="C84" s="490">
        <f>SUM('Step 2-Overhead'!AB51:AB61)</f>
        <v>0</v>
      </c>
      <c r="D84" s="511" t="s">
        <v>366</v>
      </c>
      <c r="E84" s="424">
        <f t="shared" si="13"/>
        <v>0</v>
      </c>
      <c r="F84" s="538">
        <v>8.3699999999999997E-2</v>
      </c>
      <c r="G84" s="513">
        <f t="shared" si="14"/>
        <v>0</v>
      </c>
      <c r="H84" s="539">
        <v>8.3299999999999999E-2</v>
      </c>
      <c r="I84" s="514">
        <f t="shared" si="15"/>
        <v>0</v>
      </c>
      <c r="J84" s="538">
        <v>8.3299999999999999E-2</v>
      </c>
      <c r="K84" s="513">
        <f t="shared" si="16"/>
        <v>0</v>
      </c>
      <c r="L84" s="539">
        <v>8.3299999999999999E-2</v>
      </c>
      <c r="M84" s="514">
        <f t="shared" si="17"/>
        <v>0</v>
      </c>
      <c r="N84" s="538">
        <v>8.3299999999999999E-2</v>
      </c>
      <c r="O84" s="513">
        <f t="shared" si="18"/>
        <v>0</v>
      </c>
      <c r="P84" s="539">
        <v>8.3299999999999999E-2</v>
      </c>
      <c r="Q84" s="513">
        <f t="shared" si="19"/>
        <v>0</v>
      </c>
      <c r="R84" s="539">
        <v>8.3299999999999999E-2</v>
      </c>
      <c r="S84" s="513">
        <f t="shared" si="20"/>
        <v>0</v>
      </c>
      <c r="T84" s="539">
        <v>8.3299999999999999E-2</v>
      </c>
      <c r="U84" s="514">
        <f t="shared" si="21"/>
        <v>0</v>
      </c>
      <c r="V84" s="538">
        <v>8.3299999999999999E-2</v>
      </c>
      <c r="W84" s="513">
        <f t="shared" si="22"/>
        <v>0</v>
      </c>
      <c r="X84" s="539">
        <v>8.3299999999999999E-2</v>
      </c>
      <c r="Y84" s="514">
        <f t="shared" si="23"/>
        <v>0</v>
      </c>
      <c r="Z84" s="538">
        <v>8.3299999999999999E-2</v>
      </c>
      <c r="AA84" s="513">
        <f t="shared" si="24"/>
        <v>0</v>
      </c>
      <c r="AB84" s="538">
        <v>8.3299999999999999E-2</v>
      </c>
      <c r="AC84" s="513">
        <f t="shared" si="25"/>
        <v>0</v>
      </c>
    </row>
    <row r="85" spans="3:33" x14ac:dyDescent="0.25">
      <c r="C85" s="490">
        <f>SUM('Step 2-Overhead'!AB64:AB88)</f>
        <v>0</v>
      </c>
      <c r="D85" s="511" t="s">
        <v>334</v>
      </c>
      <c r="E85" s="424">
        <f t="shared" si="13"/>
        <v>0</v>
      </c>
      <c r="F85" s="538">
        <v>8.3699999999999997E-2</v>
      </c>
      <c r="G85" s="513">
        <f t="shared" si="14"/>
        <v>0</v>
      </c>
      <c r="H85" s="539">
        <v>8.3299999999999999E-2</v>
      </c>
      <c r="I85" s="514">
        <f t="shared" si="15"/>
        <v>0</v>
      </c>
      <c r="J85" s="538">
        <v>8.3299999999999999E-2</v>
      </c>
      <c r="K85" s="513">
        <f t="shared" si="16"/>
        <v>0</v>
      </c>
      <c r="L85" s="539">
        <v>8.3299999999999999E-2</v>
      </c>
      <c r="M85" s="514">
        <f t="shared" si="17"/>
        <v>0</v>
      </c>
      <c r="N85" s="538">
        <v>8.3299999999999999E-2</v>
      </c>
      <c r="O85" s="513">
        <f t="shared" si="18"/>
        <v>0</v>
      </c>
      <c r="P85" s="539">
        <v>8.3299999999999999E-2</v>
      </c>
      <c r="Q85" s="513">
        <f t="shared" si="19"/>
        <v>0</v>
      </c>
      <c r="R85" s="539">
        <v>8.3299999999999999E-2</v>
      </c>
      <c r="S85" s="513">
        <f t="shared" si="20"/>
        <v>0</v>
      </c>
      <c r="T85" s="539">
        <v>8.3299999999999999E-2</v>
      </c>
      <c r="U85" s="514">
        <f t="shared" si="21"/>
        <v>0</v>
      </c>
      <c r="V85" s="538">
        <v>8.3299999999999999E-2</v>
      </c>
      <c r="W85" s="513">
        <f t="shared" si="22"/>
        <v>0</v>
      </c>
      <c r="X85" s="539">
        <v>8.3299999999999999E-2</v>
      </c>
      <c r="Y85" s="514">
        <f t="shared" si="23"/>
        <v>0</v>
      </c>
      <c r="Z85" s="538">
        <v>8.3299999999999999E-2</v>
      </c>
      <c r="AA85" s="513">
        <f t="shared" si="24"/>
        <v>0</v>
      </c>
      <c r="AB85" s="538">
        <v>8.3299999999999999E-2</v>
      </c>
      <c r="AC85" s="513">
        <f t="shared" si="25"/>
        <v>0</v>
      </c>
    </row>
    <row r="86" spans="3:33" x14ac:dyDescent="0.25">
      <c r="C86" s="490">
        <f>SUM('Step 2-Overhead'!AB91:AB101)</f>
        <v>0</v>
      </c>
      <c r="D86" s="511" t="s">
        <v>332</v>
      </c>
      <c r="E86" s="424">
        <f t="shared" si="13"/>
        <v>0</v>
      </c>
      <c r="F86" s="538">
        <v>8.3699999999999997E-2</v>
      </c>
      <c r="G86" s="513">
        <f t="shared" si="14"/>
        <v>0</v>
      </c>
      <c r="H86" s="539">
        <v>8.3299999999999999E-2</v>
      </c>
      <c r="I86" s="514">
        <f t="shared" si="15"/>
        <v>0</v>
      </c>
      <c r="J86" s="538">
        <v>8.3299999999999999E-2</v>
      </c>
      <c r="K86" s="513">
        <f t="shared" si="16"/>
        <v>0</v>
      </c>
      <c r="L86" s="539">
        <v>8.3299999999999999E-2</v>
      </c>
      <c r="M86" s="514">
        <f t="shared" si="17"/>
        <v>0</v>
      </c>
      <c r="N86" s="538">
        <v>8.3299999999999999E-2</v>
      </c>
      <c r="O86" s="513">
        <f t="shared" si="18"/>
        <v>0</v>
      </c>
      <c r="P86" s="539">
        <v>8.3299999999999999E-2</v>
      </c>
      <c r="Q86" s="513">
        <f t="shared" si="19"/>
        <v>0</v>
      </c>
      <c r="R86" s="539">
        <v>8.3299999999999999E-2</v>
      </c>
      <c r="S86" s="513">
        <f t="shared" si="20"/>
        <v>0</v>
      </c>
      <c r="T86" s="539">
        <v>8.3299999999999999E-2</v>
      </c>
      <c r="U86" s="514">
        <f t="shared" si="21"/>
        <v>0</v>
      </c>
      <c r="V86" s="538">
        <v>8.3299999999999999E-2</v>
      </c>
      <c r="W86" s="513">
        <f t="shared" si="22"/>
        <v>0</v>
      </c>
      <c r="X86" s="539">
        <v>8.3299999999999999E-2</v>
      </c>
      <c r="Y86" s="514">
        <f t="shared" si="23"/>
        <v>0</v>
      </c>
      <c r="Z86" s="538">
        <v>8.3299999999999999E-2</v>
      </c>
      <c r="AA86" s="513">
        <f t="shared" si="24"/>
        <v>0</v>
      </c>
      <c r="AB86" s="538">
        <v>8.3299999999999999E-2</v>
      </c>
      <c r="AC86" s="513">
        <f t="shared" si="25"/>
        <v>0</v>
      </c>
    </row>
    <row r="87" spans="3:33" x14ac:dyDescent="0.25">
      <c r="C87" s="517">
        <f>SUM('Step 2-Overhead'!AB104:AB110)</f>
        <v>0</v>
      </c>
      <c r="D87" s="511" t="s">
        <v>333</v>
      </c>
      <c r="E87" s="424">
        <f t="shared" si="13"/>
        <v>0</v>
      </c>
      <c r="F87" s="538">
        <v>8.3699999999999997E-2</v>
      </c>
      <c r="G87" s="513">
        <f t="shared" si="14"/>
        <v>0</v>
      </c>
      <c r="H87" s="539">
        <v>8.3299999999999999E-2</v>
      </c>
      <c r="I87" s="514">
        <f t="shared" si="15"/>
        <v>0</v>
      </c>
      <c r="J87" s="538">
        <v>8.3299999999999999E-2</v>
      </c>
      <c r="K87" s="513">
        <f t="shared" si="16"/>
        <v>0</v>
      </c>
      <c r="L87" s="539">
        <v>8.3299999999999999E-2</v>
      </c>
      <c r="M87" s="514">
        <f t="shared" si="17"/>
        <v>0</v>
      </c>
      <c r="N87" s="538">
        <v>8.3299999999999999E-2</v>
      </c>
      <c r="O87" s="513">
        <f t="shared" si="18"/>
        <v>0</v>
      </c>
      <c r="P87" s="539">
        <v>8.3299999999999999E-2</v>
      </c>
      <c r="Q87" s="513">
        <f t="shared" si="19"/>
        <v>0</v>
      </c>
      <c r="R87" s="539">
        <v>8.3299999999999999E-2</v>
      </c>
      <c r="S87" s="513">
        <f t="shared" si="20"/>
        <v>0</v>
      </c>
      <c r="T87" s="539">
        <v>8.3299999999999999E-2</v>
      </c>
      <c r="U87" s="514">
        <f t="shared" si="21"/>
        <v>0</v>
      </c>
      <c r="V87" s="538">
        <v>8.3299999999999999E-2</v>
      </c>
      <c r="W87" s="513">
        <f t="shared" si="22"/>
        <v>0</v>
      </c>
      <c r="X87" s="539">
        <v>8.3299999999999999E-2</v>
      </c>
      <c r="Y87" s="514">
        <f t="shared" si="23"/>
        <v>0</v>
      </c>
      <c r="Z87" s="538">
        <v>8.3299999999999999E-2</v>
      </c>
      <c r="AA87" s="513">
        <f t="shared" si="24"/>
        <v>0</v>
      </c>
      <c r="AB87" s="538">
        <v>8.3299999999999999E-2</v>
      </c>
      <c r="AC87" s="513">
        <f t="shared" si="25"/>
        <v>0</v>
      </c>
    </row>
    <row r="88" spans="3:33" x14ac:dyDescent="0.25">
      <c r="C88" s="490">
        <f>SUM('Step 2-Overhead'!AB113:AB118)</f>
        <v>0</v>
      </c>
      <c r="D88" s="511" t="s">
        <v>240</v>
      </c>
      <c r="E88" s="424">
        <f t="shared" si="13"/>
        <v>0</v>
      </c>
      <c r="F88" s="538">
        <v>8.3699999999999997E-2</v>
      </c>
      <c r="G88" s="513">
        <f t="shared" si="14"/>
        <v>0</v>
      </c>
      <c r="H88" s="539">
        <v>8.3299999999999999E-2</v>
      </c>
      <c r="I88" s="514">
        <f t="shared" si="15"/>
        <v>0</v>
      </c>
      <c r="J88" s="538">
        <v>8.3299999999999999E-2</v>
      </c>
      <c r="K88" s="513">
        <f t="shared" si="16"/>
        <v>0</v>
      </c>
      <c r="L88" s="539">
        <v>8.3299999999999999E-2</v>
      </c>
      <c r="M88" s="514">
        <f t="shared" si="17"/>
        <v>0</v>
      </c>
      <c r="N88" s="538">
        <v>8.3299999999999999E-2</v>
      </c>
      <c r="O88" s="513">
        <f t="shared" si="18"/>
        <v>0</v>
      </c>
      <c r="P88" s="539">
        <v>8.3299999999999999E-2</v>
      </c>
      <c r="Q88" s="513">
        <f t="shared" si="19"/>
        <v>0</v>
      </c>
      <c r="R88" s="539">
        <v>8.3299999999999999E-2</v>
      </c>
      <c r="S88" s="513">
        <f t="shared" si="20"/>
        <v>0</v>
      </c>
      <c r="T88" s="539">
        <v>8.3299999999999999E-2</v>
      </c>
      <c r="U88" s="514">
        <f t="shared" si="21"/>
        <v>0</v>
      </c>
      <c r="V88" s="538">
        <v>8.3299999999999999E-2</v>
      </c>
      <c r="W88" s="513">
        <f t="shared" si="22"/>
        <v>0</v>
      </c>
      <c r="X88" s="539">
        <v>8.3299999999999999E-2</v>
      </c>
      <c r="Y88" s="514">
        <f t="shared" si="23"/>
        <v>0</v>
      </c>
      <c r="Z88" s="538">
        <v>8.3299999999999999E-2</v>
      </c>
      <c r="AA88" s="513">
        <f t="shared" si="24"/>
        <v>0</v>
      </c>
      <c r="AB88" s="538">
        <v>8.3299999999999999E-2</v>
      </c>
      <c r="AC88" s="513">
        <f t="shared" si="25"/>
        <v>0</v>
      </c>
    </row>
    <row r="89" spans="3:33" x14ac:dyDescent="0.25">
      <c r="C89" s="490">
        <f>SUM('Step 2-Overhead'!AB121:AB133)</f>
        <v>0</v>
      </c>
      <c r="D89" s="511" t="s">
        <v>236</v>
      </c>
      <c r="E89" s="424">
        <f t="shared" si="13"/>
        <v>0</v>
      </c>
      <c r="F89" s="538">
        <v>8.3699999999999997E-2</v>
      </c>
      <c r="G89" s="513">
        <f t="shared" si="14"/>
        <v>0</v>
      </c>
      <c r="H89" s="539">
        <v>8.3299999999999999E-2</v>
      </c>
      <c r="I89" s="514">
        <f t="shared" si="15"/>
        <v>0</v>
      </c>
      <c r="J89" s="538">
        <v>8.3299999999999999E-2</v>
      </c>
      <c r="K89" s="513">
        <f t="shared" si="16"/>
        <v>0</v>
      </c>
      <c r="L89" s="539">
        <v>8.3299999999999999E-2</v>
      </c>
      <c r="M89" s="514">
        <f t="shared" si="17"/>
        <v>0</v>
      </c>
      <c r="N89" s="538">
        <v>8.3299999999999999E-2</v>
      </c>
      <c r="O89" s="513">
        <f t="shared" si="18"/>
        <v>0</v>
      </c>
      <c r="P89" s="539">
        <v>8.3299999999999999E-2</v>
      </c>
      <c r="Q89" s="513">
        <f t="shared" si="19"/>
        <v>0</v>
      </c>
      <c r="R89" s="539">
        <v>8.3299999999999999E-2</v>
      </c>
      <c r="S89" s="513">
        <f t="shared" si="20"/>
        <v>0</v>
      </c>
      <c r="T89" s="539">
        <v>8.3299999999999999E-2</v>
      </c>
      <c r="U89" s="514">
        <f t="shared" si="21"/>
        <v>0</v>
      </c>
      <c r="V89" s="538">
        <v>8.3299999999999999E-2</v>
      </c>
      <c r="W89" s="513">
        <f t="shared" si="22"/>
        <v>0</v>
      </c>
      <c r="X89" s="539">
        <v>8.3299999999999999E-2</v>
      </c>
      <c r="Y89" s="514">
        <f t="shared" si="23"/>
        <v>0</v>
      </c>
      <c r="Z89" s="538">
        <v>8.3299999999999999E-2</v>
      </c>
      <c r="AA89" s="513">
        <f t="shared" si="24"/>
        <v>0</v>
      </c>
      <c r="AB89" s="538">
        <v>8.3299999999999999E-2</v>
      </c>
      <c r="AC89" s="513">
        <f t="shared" si="25"/>
        <v>0</v>
      </c>
    </row>
    <row r="90" spans="3:33" x14ac:dyDescent="0.25">
      <c r="C90" s="490">
        <f>SUM('Step 2-Overhead'!AB136:AB140)</f>
        <v>0</v>
      </c>
      <c r="D90" s="511" t="s">
        <v>421</v>
      </c>
      <c r="E90" s="424">
        <f t="shared" si="13"/>
        <v>0</v>
      </c>
      <c r="F90" s="538">
        <v>8.3699999999999997E-2</v>
      </c>
      <c r="G90" s="513">
        <f t="shared" si="14"/>
        <v>0</v>
      </c>
      <c r="H90" s="539">
        <v>8.3299999999999999E-2</v>
      </c>
      <c r="I90" s="514">
        <f t="shared" si="15"/>
        <v>0</v>
      </c>
      <c r="J90" s="538">
        <v>8.3299999999999999E-2</v>
      </c>
      <c r="K90" s="513">
        <f t="shared" si="16"/>
        <v>0</v>
      </c>
      <c r="L90" s="539">
        <v>8.3299999999999999E-2</v>
      </c>
      <c r="M90" s="514">
        <f t="shared" si="17"/>
        <v>0</v>
      </c>
      <c r="N90" s="538">
        <v>8.3299999999999999E-2</v>
      </c>
      <c r="O90" s="513">
        <f t="shared" si="18"/>
        <v>0</v>
      </c>
      <c r="P90" s="539">
        <v>8.3299999999999999E-2</v>
      </c>
      <c r="Q90" s="513">
        <f t="shared" si="19"/>
        <v>0</v>
      </c>
      <c r="R90" s="539">
        <v>8.3299999999999999E-2</v>
      </c>
      <c r="S90" s="513">
        <f t="shared" si="20"/>
        <v>0</v>
      </c>
      <c r="T90" s="539">
        <v>8.3299999999999999E-2</v>
      </c>
      <c r="U90" s="514">
        <f t="shared" si="21"/>
        <v>0</v>
      </c>
      <c r="V90" s="538">
        <v>8.3299999999999999E-2</v>
      </c>
      <c r="W90" s="513">
        <f t="shared" si="22"/>
        <v>0</v>
      </c>
      <c r="X90" s="539">
        <v>8.3299999999999999E-2</v>
      </c>
      <c r="Y90" s="514">
        <f t="shared" si="23"/>
        <v>0</v>
      </c>
      <c r="Z90" s="538">
        <v>8.3299999999999999E-2</v>
      </c>
      <c r="AA90" s="513">
        <f t="shared" si="24"/>
        <v>0</v>
      </c>
      <c r="AB90" s="538">
        <v>8.3299999999999999E-2</v>
      </c>
      <c r="AC90" s="513">
        <f t="shared" si="25"/>
        <v>0</v>
      </c>
    </row>
    <row r="91" spans="3:33" x14ac:dyDescent="0.25">
      <c r="C91" s="490">
        <f>SUM('Step 2-Overhead'!AB143:AB150)</f>
        <v>0</v>
      </c>
      <c r="D91" s="511" t="s">
        <v>338</v>
      </c>
      <c r="E91" s="424">
        <f t="shared" si="13"/>
        <v>0</v>
      </c>
      <c r="F91" s="538">
        <v>8.3699999999999997E-2</v>
      </c>
      <c r="G91" s="513">
        <f t="shared" si="14"/>
        <v>0</v>
      </c>
      <c r="H91" s="539">
        <v>8.3299999999999999E-2</v>
      </c>
      <c r="I91" s="514">
        <f t="shared" si="15"/>
        <v>0</v>
      </c>
      <c r="J91" s="538">
        <v>8.3299999999999999E-2</v>
      </c>
      <c r="K91" s="513">
        <f t="shared" si="16"/>
        <v>0</v>
      </c>
      <c r="L91" s="539">
        <v>8.3299999999999999E-2</v>
      </c>
      <c r="M91" s="514">
        <f t="shared" si="17"/>
        <v>0</v>
      </c>
      <c r="N91" s="538">
        <v>8.3299999999999999E-2</v>
      </c>
      <c r="O91" s="513">
        <f t="shared" si="18"/>
        <v>0</v>
      </c>
      <c r="P91" s="539">
        <v>8.3299999999999999E-2</v>
      </c>
      <c r="Q91" s="513">
        <f t="shared" si="19"/>
        <v>0</v>
      </c>
      <c r="R91" s="539">
        <v>8.3299999999999999E-2</v>
      </c>
      <c r="S91" s="513">
        <f t="shared" si="20"/>
        <v>0</v>
      </c>
      <c r="T91" s="539">
        <v>8.3299999999999999E-2</v>
      </c>
      <c r="U91" s="514">
        <f t="shared" si="21"/>
        <v>0</v>
      </c>
      <c r="V91" s="538">
        <v>8.3299999999999999E-2</v>
      </c>
      <c r="W91" s="513">
        <f t="shared" si="22"/>
        <v>0</v>
      </c>
      <c r="X91" s="539">
        <v>8.3299999999999999E-2</v>
      </c>
      <c r="Y91" s="514">
        <f t="shared" si="23"/>
        <v>0</v>
      </c>
      <c r="Z91" s="538">
        <v>8.3299999999999999E-2</v>
      </c>
      <c r="AA91" s="513">
        <f t="shared" si="24"/>
        <v>0</v>
      </c>
      <c r="AB91" s="538">
        <v>8.3299999999999999E-2</v>
      </c>
      <c r="AC91" s="513">
        <f t="shared" si="25"/>
        <v>0</v>
      </c>
    </row>
    <row r="92" spans="3:33" ht="21" customHeight="1" thickBot="1" x14ac:dyDescent="0.3">
      <c r="C92" s="496">
        <f>SUM(C81:C91)</f>
        <v>0</v>
      </c>
      <c r="D92" s="497" t="s">
        <v>469</v>
      </c>
      <c r="E92" s="463"/>
      <c r="F92" s="501"/>
      <c r="G92" s="499">
        <f>SUM(G80:G91)</f>
        <v>0</v>
      </c>
      <c r="H92" s="497"/>
      <c r="I92" s="500">
        <f>SUM(I80:I91)</f>
        <v>0</v>
      </c>
      <c r="J92" s="501"/>
      <c r="K92" s="499">
        <f>SUM(K80:K91)</f>
        <v>0</v>
      </c>
      <c r="L92" s="497"/>
      <c r="M92" s="500">
        <f>SUM(M80:M91)</f>
        <v>0</v>
      </c>
      <c r="N92" s="501"/>
      <c r="O92" s="499">
        <f>SUM(O80:O91)</f>
        <v>0</v>
      </c>
      <c r="P92" s="497"/>
      <c r="Q92" s="499">
        <f>SUM(Q80:Q91)</f>
        <v>0</v>
      </c>
      <c r="R92" s="497"/>
      <c r="S92" s="499">
        <f>SUM(S80:S91)</f>
        <v>0</v>
      </c>
      <c r="T92" s="497"/>
      <c r="U92" s="500">
        <f>SUM(U80:U91)</f>
        <v>0</v>
      </c>
      <c r="V92" s="501"/>
      <c r="W92" s="499">
        <f>SUM(W80:W91)</f>
        <v>0</v>
      </c>
      <c r="X92" s="497"/>
      <c r="Y92" s="500">
        <f>SUM(Y80:Y91)</f>
        <v>0</v>
      </c>
      <c r="Z92" s="501"/>
      <c r="AA92" s="499">
        <f>SUM(AA80:AA91)</f>
        <v>0</v>
      </c>
      <c r="AB92" s="501"/>
      <c r="AC92" s="499">
        <f>SUM(AC80:AC91)</f>
        <v>0</v>
      </c>
    </row>
    <row r="93" spans="3:33" ht="6.75" customHeight="1" thickBot="1" x14ac:dyDescent="0.3">
      <c r="C93" s="518"/>
      <c r="D93" s="519"/>
      <c r="E93" s="520"/>
      <c r="F93" s="521"/>
      <c r="G93" s="522"/>
      <c r="H93" s="521"/>
      <c r="I93" s="522"/>
      <c r="J93" s="521"/>
      <c r="K93" s="522"/>
      <c r="L93" s="521"/>
      <c r="M93" s="522"/>
      <c r="N93" s="521"/>
      <c r="O93" s="522"/>
      <c r="P93" s="521"/>
      <c r="Q93" s="523"/>
      <c r="R93" s="521"/>
      <c r="S93" s="522"/>
      <c r="T93" s="521"/>
      <c r="U93" s="522"/>
      <c r="V93" s="521"/>
      <c r="W93" s="522"/>
      <c r="X93" s="521"/>
      <c r="Y93" s="522"/>
      <c r="Z93" s="521"/>
      <c r="AA93" s="522"/>
      <c r="AB93" s="521"/>
      <c r="AC93" s="523"/>
    </row>
    <row r="94" spans="3:33" ht="33.75" customHeight="1" thickBot="1" x14ac:dyDescent="0.35">
      <c r="C94" s="524">
        <f>SUM(G94,I94,K94,M94,O94,Q94,S94,U94,W94,Y94,AA94,AC94)</f>
        <v>0</v>
      </c>
      <c r="D94" s="525" t="s">
        <v>502</v>
      </c>
      <c r="E94" s="526"/>
      <c r="F94" s="527"/>
      <c r="G94" s="528">
        <f>G71-(G78+G92)</f>
        <v>0</v>
      </c>
      <c r="H94" s="529"/>
      <c r="I94" s="530">
        <f>I71-(I78+I92)</f>
        <v>0</v>
      </c>
      <c r="J94" s="531"/>
      <c r="K94" s="528">
        <f>K71-(K78+K92)</f>
        <v>0</v>
      </c>
      <c r="L94" s="529"/>
      <c r="M94" s="530">
        <f>M71-(M78+M92)</f>
        <v>0</v>
      </c>
      <c r="N94" s="531"/>
      <c r="O94" s="528">
        <f>O71-(O78+O92)</f>
        <v>0</v>
      </c>
      <c r="P94" s="529"/>
      <c r="Q94" s="528">
        <f>Q71-(Q78+Q92)</f>
        <v>0</v>
      </c>
      <c r="R94" s="529"/>
      <c r="S94" s="528">
        <f>S71-(S78+S92)</f>
        <v>0</v>
      </c>
      <c r="T94" s="529"/>
      <c r="U94" s="530">
        <f>U71-(U78+U92)</f>
        <v>0</v>
      </c>
      <c r="V94" s="531"/>
      <c r="W94" s="528">
        <f>W71-(W78+W92)</f>
        <v>0</v>
      </c>
      <c r="X94" s="529"/>
      <c r="Y94" s="530">
        <f>Y71-(Y78+Y92)</f>
        <v>0</v>
      </c>
      <c r="Z94" s="531"/>
      <c r="AA94" s="528">
        <f>AA71-(AA78+AA92)</f>
        <v>0</v>
      </c>
      <c r="AB94" s="531"/>
      <c r="AC94" s="528">
        <f>AC71-(AC78+AC92)</f>
        <v>0</v>
      </c>
      <c r="AG94" s="81"/>
    </row>
    <row r="95" spans="3:33" ht="16.2" thickBot="1" x14ac:dyDescent="0.35">
      <c r="E95" s="577"/>
      <c r="F95" s="1295" t="s">
        <v>448</v>
      </c>
      <c r="G95" s="1296"/>
      <c r="H95" s="1295" t="s">
        <v>449</v>
      </c>
      <c r="I95" s="1296"/>
      <c r="J95" s="1295" t="s">
        <v>450</v>
      </c>
      <c r="K95" s="1296"/>
      <c r="L95" s="1295" t="s">
        <v>451</v>
      </c>
      <c r="M95" s="1296"/>
      <c r="N95" s="1295" t="s">
        <v>452</v>
      </c>
      <c r="O95" s="1296"/>
      <c r="P95" s="1295" t="s">
        <v>453</v>
      </c>
      <c r="Q95" s="1296"/>
      <c r="R95" s="1297" t="s">
        <v>454</v>
      </c>
      <c r="S95" s="1296"/>
      <c r="T95" s="1295" t="s">
        <v>455</v>
      </c>
      <c r="U95" s="1296"/>
      <c r="V95" s="1295" t="s">
        <v>456</v>
      </c>
      <c r="W95" s="1296"/>
      <c r="X95" s="1295" t="s">
        <v>457</v>
      </c>
      <c r="Y95" s="1296"/>
      <c r="Z95" s="1295" t="s">
        <v>458</v>
      </c>
      <c r="AA95" s="1296"/>
      <c r="AB95" s="1295" t="s">
        <v>459</v>
      </c>
      <c r="AC95" s="1296"/>
    </row>
    <row r="96" spans="3:33" ht="13.8" thickBot="1" x14ac:dyDescent="0.3"/>
    <row r="97" spans="3:7" ht="22.5" customHeight="1" thickBot="1" x14ac:dyDescent="0.3">
      <c r="C97" s="1308" t="str">
        <f>('Step 1-Employee Info'!J9)&amp;" Cash Flow"</f>
        <v>General Office Administration Cash Flow</v>
      </c>
      <c r="D97" s="1309"/>
    </row>
    <row r="98" spans="3:7" ht="22.5" customHeight="1" x14ac:dyDescent="0.25">
      <c r="C98" s="540">
        <v>0</v>
      </c>
      <c r="D98" s="532" t="s">
        <v>491</v>
      </c>
      <c r="G98" s="81"/>
    </row>
    <row r="99" spans="3:7" x14ac:dyDescent="0.25">
      <c r="C99" s="533">
        <f>C98+G94</f>
        <v>0</v>
      </c>
      <c r="D99" s="534" t="s">
        <v>448</v>
      </c>
    </row>
    <row r="100" spans="3:7" x14ac:dyDescent="0.25">
      <c r="C100" s="533">
        <f>C99+I94</f>
        <v>0</v>
      </c>
      <c r="D100" s="534" t="s">
        <v>449</v>
      </c>
    </row>
    <row r="101" spans="3:7" x14ac:dyDescent="0.25">
      <c r="C101" s="533">
        <f>C100+K94</f>
        <v>0</v>
      </c>
      <c r="D101" s="534" t="s">
        <v>450</v>
      </c>
    </row>
    <row r="102" spans="3:7" x14ac:dyDescent="0.25">
      <c r="C102" s="533">
        <f>C101+M94</f>
        <v>0</v>
      </c>
      <c r="D102" s="534" t="s">
        <v>451</v>
      </c>
    </row>
    <row r="103" spans="3:7" x14ac:dyDescent="0.25">
      <c r="C103" s="533">
        <f>C102+O94</f>
        <v>0</v>
      </c>
      <c r="D103" s="534" t="s">
        <v>452</v>
      </c>
    </row>
    <row r="104" spans="3:7" x14ac:dyDescent="0.25">
      <c r="C104" s="533">
        <f>C103+Q94</f>
        <v>0</v>
      </c>
      <c r="D104" s="534" t="s">
        <v>453</v>
      </c>
    </row>
    <row r="105" spans="3:7" x14ac:dyDescent="0.25">
      <c r="C105" s="533">
        <f>C104+S94</f>
        <v>0</v>
      </c>
      <c r="D105" s="534" t="s">
        <v>454</v>
      </c>
    </row>
    <row r="106" spans="3:7" x14ac:dyDescent="0.25">
      <c r="C106" s="533">
        <f>C105+U94</f>
        <v>0</v>
      </c>
      <c r="D106" s="534" t="s">
        <v>455</v>
      </c>
    </row>
    <row r="107" spans="3:7" x14ac:dyDescent="0.25">
      <c r="C107" s="533">
        <f>C106+W94</f>
        <v>0</v>
      </c>
      <c r="D107" s="534" t="s">
        <v>456</v>
      </c>
    </row>
    <row r="108" spans="3:7" x14ac:dyDescent="0.25">
      <c r="C108" s="533">
        <f>C107+Y94</f>
        <v>0</v>
      </c>
      <c r="D108" s="534" t="s">
        <v>457</v>
      </c>
    </row>
    <row r="109" spans="3:7" x14ac:dyDescent="0.25">
      <c r="C109" s="533">
        <f>C108+AA94</f>
        <v>0</v>
      </c>
      <c r="D109" s="534" t="s">
        <v>458</v>
      </c>
    </row>
    <row r="110" spans="3:7" x14ac:dyDescent="0.25">
      <c r="C110" s="533">
        <f>C109+AC94</f>
        <v>0</v>
      </c>
      <c r="D110" s="534" t="s">
        <v>459</v>
      </c>
    </row>
    <row r="111" spans="3:7" ht="22.5" customHeight="1" thickBot="1" x14ac:dyDescent="0.3">
      <c r="C111" s="535">
        <f>C98+C94</f>
        <v>0</v>
      </c>
      <c r="D111" s="536" t="s">
        <v>492</v>
      </c>
    </row>
    <row r="113" spans="3:83" x14ac:dyDescent="0.25">
      <c r="C113" s="13"/>
    </row>
    <row r="114" spans="3:83" ht="21" customHeight="1" thickBot="1" x14ac:dyDescent="0.35">
      <c r="Z114" s="14"/>
      <c r="AA114" s="14"/>
      <c r="AB114" s="14"/>
      <c r="AC114" s="14"/>
    </row>
    <row r="115" spans="3:83" ht="24.75" customHeight="1" thickBot="1" x14ac:dyDescent="0.35">
      <c r="C115" s="1303" t="str">
        <f>'Step 1-Employee Info'!J10</f>
        <v>Department 1 Name</v>
      </c>
      <c r="D115" s="1304"/>
      <c r="E115" s="1305"/>
      <c r="F115" s="1295" t="s">
        <v>448</v>
      </c>
      <c r="G115" s="1296"/>
      <c r="H115" s="1295" t="s">
        <v>449</v>
      </c>
      <c r="I115" s="1296"/>
      <c r="J115" s="1295" t="s">
        <v>450</v>
      </c>
      <c r="K115" s="1296"/>
      <c r="L115" s="1295" t="s">
        <v>451</v>
      </c>
      <c r="M115" s="1296"/>
      <c r="N115" s="1295" t="s">
        <v>452</v>
      </c>
      <c r="O115" s="1296"/>
      <c r="P115" s="1295" t="s">
        <v>453</v>
      </c>
      <c r="Q115" s="1296"/>
      <c r="R115" s="1297" t="s">
        <v>454</v>
      </c>
      <c r="S115" s="1296"/>
      <c r="T115" s="1295" t="s">
        <v>455</v>
      </c>
      <c r="U115" s="1296"/>
      <c r="V115" s="1295" t="s">
        <v>456</v>
      </c>
      <c r="W115" s="1296"/>
      <c r="X115" s="1295" t="s">
        <v>457</v>
      </c>
      <c r="Y115" s="1296"/>
      <c r="Z115" s="1295" t="s">
        <v>458</v>
      </c>
      <c r="AA115" s="1296"/>
      <c r="AB115" s="1295" t="s">
        <v>459</v>
      </c>
      <c r="AC115" s="1296"/>
    </row>
    <row r="116" spans="3:83" ht="26.4" x14ac:dyDescent="0.25">
      <c r="C116" s="484" t="s">
        <v>471</v>
      </c>
      <c r="D116" s="485"/>
      <c r="E116" s="486" t="s">
        <v>467</v>
      </c>
      <c r="F116" s="487" t="s">
        <v>473</v>
      </c>
      <c r="G116" s="488" t="s">
        <v>474</v>
      </c>
      <c r="H116" s="487" t="s">
        <v>473</v>
      </c>
      <c r="I116" s="488" t="s">
        <v>474</v>
      </c>
      <c r="J116" s="487" t="s">
        <v>473</v>
      </c>
      <c r="K116" s="488" t="s">
        <v>474</v>
      </c>
      <c r="L116" s="487" t="s">
        <v>473</v>
      </c>
      <c r="M116" s="488" t="s">
        <v>474</v>
      </c>
      <c r="N116" s="487" t="s">
        <v>473</v>
      </c>
      <c r="O116" s="488" t="s">
        <v>474</v>
      </c>
      <c r="P116" s="487" t="s">
        <v>473</v>
      </c>
      <c r="Q116" s="488" t="s">
        <v>474</v>
      </c>
      <c r="R116" s="489" t="s">
        <v>473</v>
      </c>
      <c r="S116" s="488" t="s">
        <v>474</v>
      </c>
      <c r="T116" s="487" t="s">
        <v>473</v>
      </c>
      <c r="U116" s="488" t="s">
        <v>474</v>
      </c>
      <c r="V116" s="487" t="s">
        <v>473</v>
      </c>
      <c r="W116" s="488" t="s">
        <v>474</v>
      </c>
      <c r="X116" s="487" t="s">
        <v>473</v>
      </c>
      <c r="Y116" s="488" t="s">
        <v>474</v>
      </c>
      <c r="Z116" s="487" t="s">
        <v>473</v>
      </c>
      <c r="AA116" s="488" t="s">
        <v>474</v>
      </c>
      <c r="AB116" s="487" t="s">
        <v>473</v>
      </c>
      <c r="AC116" s="488" t="s">
        <v>474</v>
      </c>
    </row>
    <row r="117" spans="3:83" x14ac:dyDescent="0.25">
      <c r="C117" s="490">
        <f ca="1">'Step 4-Reports &amp; Comparisons'!AW292*'Step 3-Pricing'!F13</f>
        <v>0</v>
      </c>
      <c r="D117" s="491" t="s">
        <v>461</v>
      </c>
      <c r="E117" s="437">
        <f>ROUND(1-SUM(F117,H117,J117,L117,N117,P117,R117,T117,V117,X117,Z117,AB117),10)</f>
        <v>0</v>
      </c>
      <c r="F117" s="538">
        <v>8.3699999999999997E-2</v>
      </c>
      <c r="G117" s="492">
        <f ca="1">C117*F117</f>
        <v>0</v>
      </c>
      <c r="H117" s="539">
        <v>8.3299999999999999E-2</v>
      </c>
      <c r="I117" s="493">
        <f ca="1">C117*H117</f>
        <v>0</v>
      </c>
      <c r="J117" s="538">
        <v>8.3299999999999999E-2</v>
      </c>
      <c r="K117" s="492">
        <f ca="1">C117*J117</f>
        <v>0</v>
      </c>
      <c r="L117" s="539">
        <v>8.3299999999999999E-2</v>
      </c>
      <c r="M117" s="493">
        <f ca="1">C117*L117</f>
        <v>0</v>
      </c>
      <c r="N117" s="538">
        <v>8.3299999999999999E-2</v>
      </c>
      <c r="O117" s="492">
        <f ca="1">C117*N117</f>
        <v>0</v>
      </c>
      <c r="P117" s="539">
        <v>8.3299999999999999E-2</v>
      </c>
      <c r="Q117" s="492">
        <f ca="1">C117*P117</f>
        <v>0</v>
      </c>
      <c r="R117" s="539">
        <v>8.3299999999999999E-2</v>
      </c>
      <c r="S117" s="492">
        <f ca="1">C117*R117</f>
        <v>0</v>
      </c>
      <c r="T117" s="539">
        <v>8.3299999999999999E-2</v>
      </c>
      <c r="U117" s="493">
        <f ca="1">C117*T117</f>
        <v>0</v>
      </c>
      <c r="V117" s="538">
        <v>8.3299999999999999E-2</v>
      </c>
      <c r="W117" s="492">
        <f ca="1">C117*V117</f>
        <v>0</v>
      </c>
      <c r="X117" s="539">
        <v>8.3299999999999999E-2</v>
      </c>
      <c r="Y117" s="493">
        <f ca="1">C117*X117</f>
        <v>0</v>
      </c>
      <c r="Z117" s="538">
        <v>8.3299999999999999E-2</v>
      </c>
      <c r="AA117" s="492">
        <f ca="1">C117*Z117</f>
        <v>0</v>
      </c>
      <c r="AB117" s="538">
        <v>8.3299999999999999E-2</v>
      </c>
      <c r="AC117" s="492">
        <f ca="1">C117*AB117</f>
        <v>0</v>
      </c>
    </row>
    <row r="118" spans="3:83" ht="15" customHeight="1" x14ac:dyDescent="0.25">
      <c r="C118" s="537">
        <v>0</v>
      </c>
      <c r="D118" s="728" t="s">
        <v>618</v>
      </c>
      <c r="E118" s="424">
        <f>ROUND(1-SUM(F118,H118,J118,L118,N118,P118,R118,T118,V118,X118,Z118,AB118),10)</f>
        <v>0</v>
      </c>
      <c r="F118" s="538">
        <v>8.3699999999999997E-2</v>
      </c>
      <c r="G118" s="492">
        <f>C118*F118</f>
        <v>0</v>
      </c>
      <c r="H118" s="539">
        <v>8.3299999999999999E-2</v>
      </c>
      <c r="I118" s="493">
        <f>C118*H118</f>
        <v>0</v>
      </c>
      <c r="J118" s="538">
        <v>8.3299999999999999E-2</v>
      </c>
      <c r="K118" s="492">
        <f>C118*J118</f>
        <v>0</v>
      </c>
      <c r="L118" s="539">
        <v>8.3299999999999999E-2</v>
      </c>
      <c r="M118" s="493">
        <f>C118*L118</f>
        <v>0</v>
      </c>
      <c r="N118" s="538">
        <v>8.3299999999999999E-2</v>
      </c>
      <c r="O118" s="492">
        <f>C118*N118</f>
        <v>0</v>
      </c>
      <c r="P118" s="539">
        <v>8.3299999999999999E-2</v>
      </c>
      <c r="Q118" s="492">
        <f>C118*P118</f>
        <v>0</v>
      </c>
      <c r="R118" s="539">
        <v>8.3299999999999999E-2</v>
      </c>
      <c r="S118" s="492">
        <f>C118*R118</f>
        <v>0</v>
      </c>
      <c r="T118" s="539">
        <v>8.3299999999999999E-2</v>
      </c>
      <c r="U118" s="493">
        <f>C118*T118</f>
        <v>0</v>
      </c>
      <c r="V118" s="538">
        <v>8.3299999999999999E-2</v>
      </c>
      <c r="W118" s="492">
        <f>C118*V118</f>
        <v>0</v>
      </c>
      <c r="X118" s="539">
        <v>8.3299999999999999E-2</v>
      </c>
      <c r="Y118" s="493">
        <f>C118*X118</f>
        <v>0</v>
      </c>
      <c r="Z118" s="538">
        <v>8.3299999999999999E-2</v>
      </c>
      <c r="AA118" s="492">
        <f>C118*Z118</f>
        <v>0</v>
      </c>
      <c r="AB118" s="538">
        <v>8.3299999999999999E-2</v>
      </c>
      <c r="AC118" s="492">
        <f>C118*AB118</f>
        <v>0</v>
      </c>
    </row>
    <row r="119" spans="3:83" ht="15" customHeight="1" x14ac:dyDescent="0.25">
      <c r="C119" s="537">
        <v>0</v>
      </c>
      <c r="D119" s="728" t="s">
        <v>87</v>
      </c>
      <c r="E119" s="424">
        <f>ROUND(1-SUM(F119,H119,J119,L119,N119,P119,R119,T119,V119,X119,Z119,AB119),10)</f>
        <v>0</v>
      </c>
      <c r="F119" s="538">
        <v>8.3699999999999997E-2</v>
      </c>
      <c r="G119" s="492">
        <f>C119*F119</f>
        <v>0</v>
      </c>
      <c r="H119" s="539">
        <v>8.3299999999999999E-2</v>
      </c>
      <c r="I119" s="493">
        <f>C119*H119</f>
        <v>0</v>
      </c>
      <c r="J119" s="538">
        <v>8.3299999999999999E-2</v>
      </c>
      <c r="K119" s="492">
        <f>C119*J119</f>
        <v>0</v>
      </c>
      <c r="L119" s="539">
        <v>8.3299999999999999E-2</v>
      </c>
      <c r="M119" s="493">
        <f>C119*L119</f>
        <v>0</v>
      </c>
      <c r="N119" s="538">
        <v>8.3299999999999999E-2</v>
      </c>
      <c r="O119" s="492">
        <f>C119*N119</f>
        <v>0</v>
      </c>
      <c r="P119" s="539">
        <v>8.3299999999999999E-2</v>
      </c>
      <c r="Q119" s="492">
        <f>C119*P119</f>
        <v>0</v>
      </c>
      <c r="R119" s="539">
        <v>8.3299999999999999E-2</v>
      </c>
      <c r="S119" s="492">
        <f>C119*R119</f>
        <v>0</v>
      </c>
      <c r="T119" s="539">
        <v>8.3299999999999999E-2</v>
      </c>
      <c r="U119" s="493">
        <f>C119*T119</f>
        <v>0</v>
      </c>
      <c r="V119" s="538">
        <v>8.3299999999999999E-2</v>
      </c>
      <c r="W119" s="492">
        <f>C119*V119</f>
        <v>0</v>
      </c>
      <c r="X119" s="539">
        <v>8.3299999999999999E-2</v>
      </c>
      <c r="Y119" s="493">
        <f>C119*X119</f>
        <v>0</v>
      </c>
      <c r="Z119" s="538">
        <v>8.3299999999999999E-2</v>
      </c>
      <c r="AA119" s="492">
        <f>C119*Z119</f>
        <v>0</v>
      </c>
      <c r="AB119" s="538">
        <v>8.3299999999999999E-2</v>
      </c>
      <c r="AC119" s="492">
        <f>C119*AB119</f>
        <v>0</v>
      </c>
    </row>
    <row r="120" spans="3:83" ht="15" customHeight="1" x14ac:dyDescent="0.25">
      <c r="C120" s="537">
        <v>0</v>
      </c>
      <c r="D120" s="728" t="s">
        <v>232</v>
      </c>
      <c r="E120" s="424">
        <f>ROUND(1-SUM(F120,H120,J120,L120,N120,P120,R120,T120,V120,X120,Z120,AB120),10)</f>
        <v>0</v>
      </c>
      <c r="F120" s="538">
        <v>8.3699999999999997E-2</v>
      </c>
      <c r="G120" s="494">
        <f>C120*F120</f>
        <v>0</v>
      </c>
      <c r="H120" s="539">
        <v>8.3299999999999999E-2</v>
      </c>
      <c r="I120" s="495">
        <f>C120*H120</f>
        <v>0</v>
      </c>
      <c r="J120" s="538">
        <v>8.3299999999999999E-2</v>
      </c>
      <c r="K120" s="494">
        <f>C120*J120</f>
        <v>0</v>
      </c>
      <c r="L120" s="539">
        <v>8.3299999999999999E-2</v>
      </c>
      <c r="M120" s="495">
        <f>C120*L120</f>
        <v>0</v>
      </c>
      <c r="N120" s="538">
        <v>8.3299999999999999E-2</v>
      </c>
      <c r="O120" s="494">
        <f>C120*N120</f>
        <v>0</v>
      </c>
      <c r="P120" s="539">
        <v>8.3299999999999999E-2</v>
      </c>
      <c r="Q120" s="494">
        <f>C120*P120</f>
        <v>0</v>
      </c>
      <c r="R120" s="539">
        <v>8.3299999999999999E-2</v>
      </c>
      <c r="S120" s="494">
        <f>C120*R120</f>
        <v>0</v>
      </c>
      <c r="T120" s="539">
        <v>8.3299999999999999E-2</v>
      </c>
      <c r="U120" s="495">
        <f>C120*T120</f>
        <v>0</v>
      </c>
      <c r="V120" s="538">
        <v>8.3299999999999999E-2</v>
      </c>
      <c r="W120" s="494">
        <f>C120*V120</f>
        <v>0</v>
      </c>
      <c r="X120" s="539">
        <v>8.3299999999999999E-2</v>
      </c>
      <c r="Y120" s="495">
        <f>C120*X120</f>
        <v>0</v>
      </c>
      <c r="Z120" s="538">
        <v>8.3299999999999999E-2</v>
      </c>
      <c r="AA120" s="494">
        <f>C120*Z120</f>
        <v>0</v>
      </c>
      <c r="AB120" s="538">
        <v>8.3299999999999999E-2</v>
      </c>
      <c r="AC120" s="494">
        <f>C120*AB120</f>
        <v>0</v>
      </c>
    </row>
    <row r="121" spans="3:83" ht="13.8" thickBot="1" x14ac:dyDescent="0.3">
      <c r="C121" s="496">
        <f ca="1">SUM(C117:C120)</f>
        <v>0</v>
      </c>
      <c r="D121" s="497" t="s">
        <v>468</v>
      </c>
      <c r="E121" s="498"/>
      <c r="F121" s="498"/>
      <c r="G121" s="499">
        <f ca="1">SUM(G117:G120)</f>
        <v>0</v>
      </c>
      <c r="H121" s="497"/>
      <c r="I121" s="500">
        <f ca="1">SUM(I117:I120)</f>
        <v>0</v>
      </c>
      <c r="J121" s="501"/>
      <c r="K121" s="499">
        <f ca="1">SUM(K117:K120)</f>
        <v>0</v>
      </c>
      <c r="L121" s="497"/>
      <c r="M121" s="500">
        <f ca="1">SUM(M117:M120)</f>
        <v>0</v>
      </c>
      <c r="N121" s="501"/>
      <c r="O121" s="499">
        <f ca="1">SUM(O117:O120)</f>
        <v>0</v>
      </c>
      <c r="P121" s="497"/>
      <c r="Q121" s="499">
        <f ca="1">SUM(Q117:Q120)</f>
        <v>0</v>
      </c>
      <c r="R121" s="497"/>
      <c r="S121" s="499">
        <f ca="1">SUM(S117:S120)</f>
        <v>0</v>
      </c>
      <c r="T121" s="497"/>
      <c r="U121" s="500">
        <f ca="1">SUM(U117:U120)</f>
        <v>0</v>
      </c>
      <c r="V121" s="501"/>
      <c r="W121" s="499">
        <f ca="1">SUM(W117:W120)</f>
        <v>0</v>
      </c>
      <c r="X121" s="497"/>
      <c r="Y121" s="500">
        <f ca="1">SUM(Y117:Y120)</f>
        <v>0</v>
      </c>
      <c r="Z121" s="501"/>
      <c r="AA121" s="499">
        <f ca="1">SUM(AA117:AA120)</f>
        <v>0</v>
      </c>
      <c r="AB121" s="501"/>
      <c r="AC121" s="499">
        <f ca="1">SUM(AC117:AC120)</f>
        <v>0</v>
      </c>
    </row>
    <row r="122" spans="3:83" ht="13.8" thickBot="1" x14ac:dyDescent="0.3">
      <c r="C122" s="502"/>
      <c r="D122" s="503"/>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504"/>
    </row>
    <row r="123" spans="3:83" ht="26.4" x14ac:dyDescent="0.25">
      <c r="C123" s="817" t="s">
        <v>649</v>
      </c>
      <c r="D123" s="506"/>
      <c r="E123" s="507" t="s">
        <v>467</v>
      </c>
      <c r="F123" s="508" t="s">
        <v>473</v>
      </c>
      <c r="G123" s="509" t="s">
        <v>474</v>
      </c>
      <c r="H123" s="508" t="s">
        <v>473</v>
      </c>
      <c r="I123" s="509" t="s">
        <v>474</v>
      </c>
      <c r="J123" s="508" t="s">
        <v>473</v>
      </c>
      <c r="K123" s="509" t="s">
        <v>474</v>
      </c>
      <c r="L123" s="508" t="s">
        <v>473</v>
      </c>
      <c r="M123" s="509" t="s">
        <v>474</v>
      </c>
      <c r="N123" s="508" t="s">
        <v>473</v>
      </c>
      <c r="O123" s="509" t="s">
        <v>474</v>
      </c>
      <c r="P123" s="508" t="s">
        <v>473</v>
      </c>
      <c r="Q123" s="509" t="s">
        <v>474</v>
      </c>
      <c r="R123" s="510" t="s">
        <v>473</v>
      </c>
      <c r="S123" s="509" t="s">
        <v>474</v>
      </c>
      <c r="T123" s="508" t="s">
        <v>473</v>
      </c>
      <c r="U123" s="509" t="s">
        <v>474</v>
      </c>
      <c r="V123" s="508" t="s">
        <v>473</v>
      </c>
      <c r="W123" s="509" t="s">
        <v>474</v>
      </c>
      <c r="X123" s="508" t="s">
        <v>473</v>
      </c>
      <c r="Y123" s="509" t="s">
        <v>474</v>
      </c>
      <c r="Z123" s="508" t="s">
        <v>473</v>
      </c>
      <c r="AA123" s="509" t="s">
        <v>474</v>
      </c>
      <c r="AB123" s="508" t="s">
        <v>473</v>
      </c>
      <c r="AC123" s="509" t="s">
        <v>474</v>
      </c>
    </row>
    <row r="124" spans="3:83" x14ac:dyDescent="0.25">
      <c r="C124" s="490">
        <f>SUM(_Dept1Office)</f>
        <v>0</v>
      </c>
      <c r="D124" s="491" t="s">
        <v>466</v>
      </c>
      <c r="E124" s="424">
        <f>ROUND(1-SUM(F124,H124,J124,L124,N124,P124,R124,T124,V124,X124,Z124,AB124),10)</f>
        <v>0</v>
      </c>
      <c r="F124" s="538">
        <v>8.3699999999999997E-2</v>
      </c>
      <c r="G124" s="513">
        <f>C124*F124</f>
        <v>0</v>
      </c>
      <c r="H124" s="539">
        <v>8.3299999999999999E-2</v>
      </c>
      <c r="I124" s="514">
        <f>C124*H124</f>
        <v>0</v>
      </c>
      <c r="J124" s="538">
        <v>8.3299999999999999E-2</v>
      </c>
      <c r="K124" s="513">
        <f>C124*J124</f>
        <v>0</v>
      </c>
      <c r="L124" s="539">
        <v>8.3299999999999999E-2</v>
      </c>
      <c r="M124" s="514">
        <f>C124*L124</f>
        <v>0</v>
      </c>
      <c r="N124" s="538">
        <v>8.3299999999999999E-2</v>
      </c>
      <c r="O124" s="513">
        <f>C124*N124</f>
        <v>0</v>
      </c>
      <c r="P124" s="539">
        <v>8.3299999999999999E-2</v>
      </c>
      <c r="Q124" s="513">
        <f>C124*P124</f>
        <v>0</v>
      </c>
      <c r="R124" s="539">
        <v>8.3299999999999999E-2</v>
      </c>
      <c r="S124" s="513">
        <f>C124*R124</f>
        <v>0</v>
      </c>
      <c r="T124" s="539">
        <v>8.3299999999999999E-2</v>
      </c>
      <c r="U124" s="514">
        <f>C124*T124</f>
        <v>0</v>
      </c>
      <c r="V124" s="538">
        <v>8.3299999999999999E-2</v>
      </c>
      <c r="W124" s="513">
        <f>C124*V124</f>
        <v>0</v>
      </c>
      <c r="X124" s="539">
        <v>8.3299999999999999E-2</v>
      </c>
      <c r="Y124" s="514">
        <f>C124*X124</f>
        <v>0</v>
      </c>
      <c r="Z124" s="538">
        <v>8.3299999999999999E-2</v>
      </c>
      <c r="AA124" s="513">
        <f>C124*Z124</f>
        <v>0</v>
      </c>
      <c r="AB124" s="538">
        <v>8.3299999999999999E-2</v>
      </c>
      <c r="AC124" s="513">
        <f>C124*AB124</f>
        <v>0</v>
      </c>
      <c r="AH124" s="81">
        <f>IF(ISERROR(('Step 1-Employee Info'!I126+'Step 1-Employee Info'!I128)*'Step 1-Employee Info'!I121),0,('Step 1-Employee Info'!I126+'Step 1-Employee Info'!I128)*'Step 1-Employee Info'!I121)</f>
        <v>0</v>
      </c>
      <c r="AI124" s="81">
        <f>IF(ISERROR(('Step 1-Employee Info'!J126+'Step 1-Employee Info'!J128)*'Step 1-Employee Info'!J121),0,('Step 1-Employee Info'!J126+'Step 1-Employee Info'!J128)*'Step 1-Employee Info'!J121)</f>
        <v>0</v>
      </c>
      <c r="AJ124" s="81">
        <f>IF(ISERROR(('Step 1-Employee Info'!K126+'Step 1-Employee Info'!K128)*'Step 1-Employee Info'!K121),0,('Step 1-Employee Info'!K126+'Step 1-Employee Info'!K128)*'Step 1-Employee Info'!K121)</f>
        <v>0</v>
      </c>
      <c r="AK124" s="81">
        <f>IF(ISERROR(('Step 1-Employee Info'!L126+'Step 1-Employee Info'!L128)*'Step 1-Employee Info'!L121),0,('Step 1-Employee Info'!L126+'Step 1-Employee Info'!L128)*'Step 1-Employee Info'!L121)</f>
        <v>0</v>
      </c>
      <c r="AL124" s="81">
        <f>IF(ISERROR(('Step 1-Employee Info'!M126+'Step 1-Employee Info'!M128)*'Step 1-Employee Info'!M121),0,('Step 1-Employee Info'!M126+'Step 1-Employee Info'!M128)*'Step 1-Employee Info'!M121)</f>
        <v>0</v>
      </c>
      <c r="AM124" s="81">
        <f>IF(ISERROR(('Step 1-Employee Info'!N126+'Step 1-Employee Info'!N128)*'Step 1-Employee Info'!N121),0,('Step 1-Employee Info'!N126+'Step 1-Employee Info'!N128)*'Step 1-Employee Info'!N121)</f>
        <v>0</v>
      </c>
      <c r="AN124" s="81">
        <f>IF(ISERROR(('Step 1-Employee Info'!O126+'Step 1-Employee Info'!O128)*'Step 1-Employee Info'!O121),0,('Step 1-Employee Info'!O126+'Step 1-Employee Info'!O128)*'Step 1-Employee Info'!O121)</f>
        <v>0</v>
      </c>
      <c r="AO124" s="81">
        <f>IF(ISERROR(('Step 1-Employee Info'!P126+'Step 1-Employee Info'!P128)*'Step 1-Employee Info'!P121),0,('Step 1-Employee Info'!P126+'Step 1-Employee Info'!P128)*'Step 1-Employee Info'!P121)</f>
        <v>0</v>
      </c>
      <c r="AP124" s="81">
        <f>IF(ISERROR(('Step 1-Employee Info'!Q126+'Step 1-Employee Info'!Q128)*'Step 1-Employee Info'!Q121),0,('Step 1-Employee Info'!Q126+'Step 1-Employee Info'!Q128)*'Step 1-Employee Info'!Q121)</f>
        <v>0</v>
      </c>
      <c r="AQ124" s="81">
        <f>IF(ISERROR(('Step 1-Employee Info'!R126+'Step 1-Employee Info'!R128)*'Step 1-Employee Info'!R121),0,('Step 1-Employee Info'!R126+'Step 1-Employee Info'!R128)*'Step 1-Employee Info'!R121)</f>
        <v>0</v>
      </c>
      <c r="AR124" s="81">
        <f>IF(ISERROR(('Step 1-Employee Info'!S126+'Step 1-Employee Info'!S128)*'Step 1-Employee Info'!S121),0,('Step 1-Employee Info'!S126+'Step 1-Employee Info'!S128)*'Step 1-Employee Info'!S121)</f>
        <v>0</v>
      </c>
      <c r="AS124" s="81">
        <f>IF(ISERROR(('Step 1-Employee Info'!T126+'Step 1-Employee Info'!T128)*'Step 1-Employee Info'!T121),0,('Step 1-Employee Info'!T126+'Step 1-Employee Info'!T128)*'Step 1-Employee Info'!T121)</f>
        <v>0</v>
      </c>
      <c r="AT124" s="81">
        <f>IF(ISERROR(('Step 1-Employee Info'!U126+'Step 1-Employee Info'!U128)*'Step 1-Employee Info'!U121),0,('Step 1-Employee Info'!U126+'Step 1-Employee Info'!U128)*'Step 1-Employee Info'!U121)</f>
        <v>0</v>
      </c>
      <c r="AU124" s="81">
        <f>IF(ISERROR(('Step 1-Employee Info'!V126+'Step 1-Employee Info'!V128)*'Step 1-Employee Info'!V121),0,('Step 1-Employee Info'!V126+'Step 1-Employee Info'!V128)*'Step 1-Employee Info'!V121)</f>
        <v>0</v>
      </c>
      <c r="AV124" s="81">
        <f>IF(ISERROR(('Step 1-Employee Info'!W126+'Step 1-Employee Info'!W128)*'Step 1-Employee Info'!W121),0,('Step 1-Employee Info'!W126+'Step 1-Employee Info'!W128)*'Step 1-Employee Info'!W121)</f>
        <v>0</v>
      </c>
      <c r="AW124" s="81">
        <f>IF(ISERROR(('Step 1-Employee Info'!X126+'Step 1-Employee Info'!X128)*'Step 1-Employee Info'!X121),0,('Step 1-Employee Info'!X126+'Step 1-Employee Info'!X128)*'Step 1-Employee Info'!X121)</f>
        <v>0</v>
      </c>
      <c r="AX124" s="81">
        <f>IF(ISERROR(('Step 1-Employee Info'!Y126+'Step 1-Employee Info'!Y128)*'Step 1-Employee Info'!Y121),0,('Step 1-Employee Info'!Y126+'Step 1-Employee Info'!Y128)*'Step 1-Employee Info'!Y121)</f>
        <v>0</v>
      </c>
      <c r="AY124" s="81">
        <f>IF(ISERROR(('Step 1-Employee Info'!Z126+'Step 1-Employee Info'!Z128)*'Step 1-Employee Info'!Z121),0,('Step 1-Employee Info'!Z126+'Step 1-Employee Info'!Z128)*'Step 1-Employee Info'!Z121)</f>
        <v>0</v>
      </c>
      <c r="AZ124" s="81">
        <f>IF(ISERROR(('Step 1-Employee Info'!AA126+'Step 1-Employee Info'!AA128)*'Step 1-Employee Info'!AA121),0,('Step 1-Employee Info'!AA126+'Step 1-Employee Info'!AA128)*'Step 1-Employee Info'!AA121)</f>
        <v>0</v>
      </c>
      <c r="BA124" s="81">
        <f>IF(ISERROR(('Step 1-Employee Info'!AB126+'Step 1-Employee Info'!AB128)*'Step 1-Employee Info'!AB121),0,('Step 1-Employee Info'!AB126+'Step 1-Employee Info'!AB128)*'Step 1-Employee Info'!AB121)</f>
        <v>0</v>
      </c>
      <c r="BB124" s="81">
        <f>IF(ISERROR(('Step 1-Employee Info'!AC126+'Step 1-Employee Info'!AC128)*'Step 1-Employee Info'!AC121),0,('Step 1-Employee Info'!AC126+'Step 1-Employee Info'!AC128)*'Step 1-Employee Info'!AC121)</f>
        <v>0</v>
      </c>
      <c r="BC124" s="81">
        <f>IF(ISERROR(('Step 1-Employee Info'!AD126+'Step 1-Employee Info'!AD128)*'Step 1-Employee Info'!AD121),0,('Step 1-Employee Info'!AD126+'Step 1-Employee Info'!AD128)*'Step 1-Employee Info'!AD121)</f>
        <v>0</v>
      </c>
      <c r="BD124" s="81">
        <f>IF(ISERROR(('Step 1-Employee Info'!AE126+'Step 1-Employee Info'!AE128)*'Step 1-Employee Info'!AE121),0,('Step 1-Employee Info'!AE126+'Step 1-Employee Info'!AE128)*'Step 1-Employee Info'!AE121)</f>
        <v>0</v>
      </c>
      <c r="BE124" s="81">
        <f>IF(ISERROR(('Step 1-Employee Info'!AF126+'Step 1-Employee Info'!AF128)*'Step 1-Employee Info'!AF121),0,('Step 1-Employee Info'!AF126+'Step 1-Employee Info'!AF128)*'Step 1-Employee Info'!AF121)</f>
        <v>0</v>
      </c>
      <c r="BF124" s="81">
        <f>IF(ISERROR(('Step 1-Employee Info'!AG126+'Step 1-Employee Info'!AG128)*'Step 1-Employee Info'!AG121),0,('Step 1-Employee Info'!AG126+'Step 1-Employee Info'!AG128)*'Step 1-Employee Info'!AG121)</f>
        <v>0</v>
      </c>
      <c r="BG124" s="81">
        <f>IF(ISERROR(('Step 1-Employee Info'!AH126+'Step 1-Employee Info'!AH128)*'Step 1-Employee Info'!AH121),0,('Step 1-Employee Info'!AH126+'Step 1-Employee Info'!AH128)*'Step 1-Employee Info'!AH121)</f>
        <v>0</v>
      </c>
      <c r="BH124" s="81">
        <f>IF(ISERROR(('Step 1-Employee Info'!AI126+'Step 1-Employee Info'!AI128)*'Step 1-Employee Info'!AI121),0,('Step 1-Employee Info'!AI126+'Step 1-Employee Info'!AI128)*'Step 1-Employee Info'!AI121)</f>
        <v>0</v>
      </c>
      <c r="BI124" s="81">
        <f>IF(ISERROR(('Step 1-Employee Info'!AJ126+'Step 1-Employee Info'!AJ128)*'Step 1-Employee Info'!AJ121),0,('Step 1-Employee Info'!AJ126+'Step 1-Employee Info'!AJ128)*'Step 1-Employee Info'!AJ121)</f>
        <v>0</v>
      </c>
      <c r="BJ124" s="81">
        <f>IF(ISERROR(('Step 1-Employee Info'!AK126+'Step 1-Employee Info'!AK128)*'Step 1-Employee Info'!AK121),0,('Step 1-Employee Info'!AK126+'Step 1-Employee Info'!AK128)*'Step 1-Employee Info'!AK121)</f>
        <v>0</v>
      </c>
      <c r="BK124" s="81">
        <f>IF(ISERROR(('Step 1-Employee Info'!AL126+'Step 1-Employee Info'!AL128)*'Step 1-Employee Info'!AL121),0,('Step 1-Employee Info'!AL126+'Step 1-Employee Info'!AL128)*'Step 1-Employee Info'!AL121)</f>
        <v>0</v>
      </c>
      <c r="BL124" s="81">
        <f>IF(ISERROR(('Step 1-Employee Info'!AM126+'Step 1-Employee Info'!AM128)*'Step 1-Employee Info'!AM121),0,('Step 1-Employee Info'!AM126+'Step 1-Employee Info'!AM128)*'Step 1-Employee Info'!AM121)</f>
        <v>0</v>
      </c>
      <c r="BM124" s="81">
        <f>IF(ISERROR(('Step 1-Employee Info'!AN126+'Step 1-Employee Info'!AN128)*'Step 1-Employee Info'!AN121),0,('Step 1-Employee Info'!AN126+'Step 1-Employee Info'!AN128)*'Step 1-Employee Info'!AN121)</f>
        <v>0</v>
      </c>
      <c r="BN124" s="81">
        <f>IF(ISERROR(('Step 1-Employee Info'!AO126+'Step 1-Employee Info'!AO128)*'Step 1-Employee Info'!AO121),0,('Step 1-Employee Info'!AO126+'Step 1-Employee Info'!AO128)*'Step 1-Employee Info'!AO121)</f>
        <v>0</v>
      </c>
      <c r="BO124" s="81">
        <f>IF(ISERROR(('Step 1-Employee Info'!AP126+'Step 1-Employee Info'!AP128)*'Step 1-Employee Info'!AP121),0,('Step 1-Employee Info'!AP126+'Step 1-Employee Info'!AP128)*'Step 1-Employee Info'!AP121)</f>
        <v>0</v>
      </c>
      <c r="BP124" s="81">
        <f>IF(ISERROR(('Step 1-Employee Info'!AQ126+'Step 1-Employee Info'!AQ128)*'Step 1-Employee Info'!AQ121),0,('Step 1-Employee Info'!AQ126+'Step 1-Employee Info'!AQ128)*'Step 1-Employee Info'!AQ121)</f>
        <v>0</v>
      </c>
      <c r="BQ124" s="81">
        <f>IF(ISERROR(('Step 1-Employee Info'!AR126+'Step 1-Employee Info'!AR128)*'Step 1-Employee Info'!AR121),0,('Step 1-Employee Info'!AR126+'Step 1-Employee Info'!AR128)*'Step 1-Employee Info'!AR121)</f>
        <v>0</v>
      </c>
      <c r="BR124" s="81">
        <f>IF(ISERROR(('Step 1-Employee Info'!AS126+'Step 1-Employee Info'!AS128)*'Step 1-Employee Info'!AS121),0,('Step 1-Employee Info'!AS126+'Step 1-Employee Info'!AS128)*'Step 1-Employee Info'!AS121)</f>
        <v>0</v>
      </c>
      <c r="BS124" s="81">
        <f>IF(ISERROR(('Step 1-Employee Info'!AT126+'Step 1-Employee Info'!AT128)*'Step 1-Employee Info'!AT121),0,('Step 1-Employee Info'!AT126+'Step 1-Employee Info'!AT128)*'Step 1-Employee Info'!AT121)</f>
        <v>0</v>
      </c>
      <c r="BT124" s="81">
        <f>IF(ISERROR(('Step 1-Employee Info'!AU126+'Step 1-Employee Info'!AU128)*'Step 1-Employee Info'!AU121),0,('Step 1-Employee Info'!AU126+'Step 1-Employee Info'!AU128)*'Step 1-Employee Info'!AU121)</f>
        <v>0</v>
      </c>
      <c r="BU124" s="81">
        <f>IF(ISERROR(('Step 1-Employee Info'!AV126+'Step 1-Employee Info'!AV128)*'Step 1-Employee Info'!AV121),0,('Step 1-Employee Info'!AV126+'Step 1-Employee Info'!AV128)*'Step 1-Employee Info'!AV121)</f>
        <v>0</v>
      </c>
      <c r="BV124" s="81">
        <f>IF(ISERROR(('Step 1-Employee Info'!AW126+'Step 1-Employee Info'!AW128)*'Step 1-Employee Info'!AW121),0,('Step 1-Employee Info'!AW126+'Step 1-Employee Info'!AW128)*'Step 1-Employee Info'!AW121)</f>
        <v>0</v>
      </c>
      <c r="BW124" s="81">
        <f>IF(ISERROR(('Step 1-Employee Info'!AX126+'Step 1-Employee Info'!AX128)*'Step 1-Employee Info'!AX121),0,('Step 1-Employee Info'!AX126+'Step 1-Employee Info'!AX128)*'Step 1-Employee Info'!AX121)</f>
        <v>0</v>
      </c>
      <c r="BX124" s="81">
        <f>IF(ISERROR(('Step 1-Employee Info'!AY126+'Step 1-Employee Info'!AY128)*'Step 1-Employee Info'!AY121),0,('Step 1-Employee Info'!AY126+'Step 1-Employee Info'!AY128)*'Step 1-Employee Info'!AY121)</f>
        <v>0</v>
      </c>
      <c r="BY124" s="81">
        <f>IF(ISERROR(('Step 1-Employee Info'!AZ126+'Step 1-Employee Info'!AZ128)*'Step 1-Employee Info'!AZ121),0,('Step 1-Employee Info'!AZ126+'Step 1-Employee Info'!AZ128)*'Step 1-Employee Info'!AZ121)</f>
        <v>0</v>
      </c>
      <c r="BZ124" s="81">
        <f>IF(ISERROR(('Step 1-Employee Info'!BA126+'Step 1-Employee Info'!BA128)*'Step 1-Employee Info'!BA121),0,('Step 1-Employee Info'!BA126+'Step 1-Employee Info'!BA128)*'Step 1-Employee Info'!BA121)</f>
        <v>0</v>
      </c>
      <c r="CA124" s="81">
        <f>IF(ISERROR(('Step 1-Employee Info'!BB126+'Step 1-Employee Info'!BB128)*'Step 1-Employee Info'!BB121),0,('Step 1-Employee Info'!BB126+'Step 1-Employee Info'!BB128)*'Step 1-Employee Info'!BB121)</f>
        <v>0</v>
      </c>
      <c r="CB124" s="81">
        <f>IF(ISERROR(('Step 1-Employee Info'!BC126+'Step 1-Employee Info'!BC128)*'Step 1-Employee Info'!BC121),0,('Step 1-Employee Info'!BC126+'Step 1-Employee Info'!BC128)*'Step 1-Employee Info'!BC121)</f>
        <v>0</v>
      </c>
      <c r="CC124" s="81">
        <f>IF(ISERROR(('Step 1-Employee Info'!BD126+'Step 1-Employee Info'!BD128)*'Step 1-Employee Info'!BD121),0,('Step 1-Employee Info'!BD126+'Step 1-Employee Info'!BD128)*'Step 1-Employee Info'!BD121)</f>
        <v>0</v>
      </c>
      <c r="CD124" s="81">
        <f>IF(ISERROR(('Step 1-Employee Info'!BE126+'Step 1-Employee Info'!BE128)*'Step 1-Employee Info'!BE121),0,('Step 1-Employee Info'!BE126+'Step 1-Employee Info'!BE128)*'Step 1-Employee Info'!BE121)</f>
        <v>0</v>
      </c>
      <c r="CE124" s="81">
        <f>IF(ISERROR(('Step 1-Employee Info'!BF126+'Step 1-Employee Info'!BF128)*'Step 1-Employee Info'!BF121),0,('Step 1-Employee Info'!BF126+'Step 1-Employee Info'!BF128)*'Step 1-Employee Info'!BF121)</f>
        <v>0</v>
      </c>
    </row>
    <row r="125" spans="3:83" x14ac:dyDescent="0.25">
      <c r="C125" s="490">
        <f>SUM(_Dept1Field)</f>
        <v>0</v>
      </c>
      <c r="D125" s="491" t="s">
        <v>503</v>
      </c>
      <c r="E125" s="424">
        <f>ROUND(1-SUM(F125,H125,J125,L125,N125,P125,R125,T125,V125,X125,Z125,AB125),10)</f>
        <v>0</v>
      </c>
      <c r="F125" s="538">
        <v>8.3699999999999997E-2</v>
      </c>
      <c r="G125" s="513">
        <f>C125*F125</f>
        <v>0</v>
      </c>
      <c r="H125" s="539">
        <v>8.3299999999999999E-2</v>
      </c>
      <c r="I125" s="514">
        <f>C125*H125</f>
        <v>0</v>
      </c>
      <c r="J125" s="538">
        <v>8.3299999999999999E-2</v>
      </c>
      <c r="K125" s="513">
        <f>C125*J125</f>
        <v>0</v>
      </c>
      <c r="L125" s="539">
        <v>8.3299999999999999E-2</v>
      </c>
      <c r="M125" s="514">
        <f>C125*L125</f>
        <v>0</v>
      </c>
      <c r="N125" s="538">
        <v>8.3299999999999999E-2</v>
      </c>
      <c r="O125" s="513">
        <f>C125*N125</f>
        <v>0</v>
      </c>
      <c r="P125" s="539">
        <v>8.3299999999999999E-2</v>
      </c>
      <c r="Q125" s="513">
        <f>C125*P125</f>
        <v>0</v>
      </c>
      <c r="R125" s="539">
        <v>8.3299999999999999E-2</v>
      </c>
      <c r="S125" s="513">
        <f>C125*R125</f>
        <v>0</v>
      </c>
      <c r="T125" s="539">
        <v>8.3299999999999999E-2</v>
      </c>
      <c r="U125" s="514">
        <f>C125*T125</f>
        <v>0</v>
      </c>
      <c r="V125" s="538">
        <v>8.3299999999999999E-2</v>
      </c>
      <c r="W125" s="513">
        <f>C125*V125</f>
        <v>0</v>
      </c>
      <c r="X125" s="539">
        <v>8.3299999999999999E-2</v>
      </c>
      <c r="Y125" s="514">
        <f>C125*X125</f>
        <v>0</v>
      </c>
      <c r="Z125" s="538">
        <v>8.3299999999999999E-2</v>
      </c>
      <c r="AA125" s="513">
        <f>C125*Z125</f>
        <v>0</v>
      </c>
      <c r="AB125" s="538">
        <v>8.3299999999999999E-2</v>
      </c>
      <c r="AC125" s="513">
        <f>C125*AB125</f>
        <v>0</v>
      </c>
      <c r="AH125" s="122">
        <f>IF(ISERROR('Step 1-Employee Info'!I128*'Step 1-Employee Info'!I122),0,('Step 1-Employee Info'!I128*'Step 1-Employee Info'!I122))</f>
        <v>0</v>
      </c>
      <c r="AI125" s="122">
        <f>IF(ISERROR('Step 1-Employee Info'!J128*'Step 1-Employee Info'!J122),0,('Step 1-Employee Info'!J128*'Step 1-Employee Info'!J122))</f>
        <v>0</v>
      </c>
      <c r="AJ125" s="122">
        <f>IF(ISERROR('Step 1-Employee Info'!K128*'Step 1-Employee Info'!K122),0,('Step 1-Employee Info'!K128*'Step 1-Employee Info'!K122))</f>
        <v>0</v>
      </c>
      <c r="AK125" s="122">
        <f>IF(ISERROR('Step 1-Employee Info'!L128*'Step 1-Employee Info'!L122),0,('Step 1-Employee Info'!L128*'Step 1-Employee Info'!L122))</f>
        <v>0</v>
      </c>
      <c r="AL125" s="122">
        <f>IF(ISERROR('Step 1-Employee Info'!M128*'Step 1-Employee Info'!M122),0,('Step 1-Employee Info'!M128*'Step 1-Employee Info'!M122))</f>
        <v>0</v>
      </c>
      <c r="AM125" s="122">
        <f>IF(ISERROR('Step 1-Employee Info'!N128*'Step 1-Employee Info'!N122),0,('Step 1-Employee Info'!N128*'Step 1-Employee Info'!N122))</f>
        <v>0</v>
      </c>
      <c r="AN125" s="122">
        <f>IF(ISERROR('Step 1-Employee Info'!O128*'Step 1-Employee Info'!O122),0,('Step 1-Employee Info'!O128*'Step 1-Employee Info'!O122))</f>
        <v>0</v>
      </c>
      <c r="AO125" s="122">
        <f>IF(ISERROR('Step 1-Employee Info'!P128*'Step 1-Employee Info'!P122),0,('Step 1-Employee Info'!P128*'Step 1-Employee Info'!P122))</f>
        <v>0</v>
      </c>
      <c r="AP125" s="122">
        <f>IF(ISERROR('Step 1-Employee Info'!Q128*'Step 1-Employee Info'!Q122),0,('Step 1-Employee Info'!Q128*'Step 1-Employee Info'!Q122))</f>
        <v>0</v>
      </c>
      <c r="AQ125" s="122">
        <f>IF(ISERROR('Step 1-Employee Info'!R128*'Step 1-Employee Info'!R122),0,('Step 1-Employee Info'!R128*'Step 1-Employee Info'!R122))</f>
        <v>0</v>
      </c>
      <c r="AR125" s="122">
        <f>IF(ISERROR('Step 1-Employee Info'!S128*'Step 1-Employee Info'!S122),0,('Step 1-Employee Info'!S128*'Step 1-Employee Info'!S122))</f>
        <v>0</v>
      </c>
      <c r="AS125" s="122">
        <f>IF(ISERROR('Step 1-Employee Info'!T128*'Step 1-Employee Info'!T122),0,('Step 1-Employee Info'!T128*'Step 1-Employee Info'!T122))</f>
        <v>0</v>
      </c>
      <c r="AT125" s="122">
        <f>IF(ISERROR('Step 1-Employee Info'!U128*'Step 1-Employee Info'!U122),0,('Step 1-Employee Info'!U128*'Step 1-Employee Info'!U122))</f>
        <v>0</v>
      </c>
      <c r="AU125" s="122">
        <f>IF(ISERROR('Step 1-Employee Info'!V128*'Step 1-Employee Info'!V122),0,('Step 1-Employee Info'!V128*'Step 1-Employee Info'!V122))</f>
        <v>0</v>
      </c>
      <c r="AV125" s="122">
        <f>IF(ISERROR('Step 1-Employee Info'!W128*'Step 1-Employee Info'!W122),0,('Step 1-Employee Info'!W128*'Step 1-Employee Info'!W122))</f>
        <v>0</v>
      </c>
      <c r="AW125" s="122">
        <f>IF(ISERROR('Step 1-Employee Info'!X128*'Step 1-Employee Info'!X122),0,('Step 1-Employee Info'!X128*'Step 1-Employee Info'!X122))</f>
        <v>0</v>
      </c>
      <c r="AX125" s="122">
        <f>IF(ISERROR('Step 1-Employee Info'!Y128*'Step 1-Employee Info'!Y122),0,('Step 1-Employee Info'!Y128*'Step 1-Employee Info'!Y122))</f>
        <v>0</v>
      </c>
      <c r="AY125" s="122">
        <f>IF(ISERROR('Step 1-Employee Info'!Z128*'Step 1-Employee Info'!Z122),0,('Step 1-Employee Info'!Z128*'Step 1-Employee Info'!Z122))</f>
        <v>0</v>
      </c>
      <c r="AZ125" s="122">
        <f>IF(ISERROR('Step 1-Employee Info'!AA128*'Step 1-Employee Info'!AA122),0,('Step 1-Employee Info'!AA128*'Step 1-Employee Info'!AA122))</f>
        <v>0</v>
      </c>
      <c r="BA125" s="122">
        <f>IF(ISERROR('Step 1-Employee Info'!AB128*'Step 1-Employee Info'!AB122),0,('Step 1-Employee Info'!AB128*'Step 1-Employee Info'!AB122))</f>
        <v>0</v>
      </c>
      <c r="BB125" s="122">
        <f>IF(ISERROR('Step 1-Employee Info'!AC128*'Step 1-Employee Info'!AC122),0,('Step 1-Employee Info'!AC128*'Step 1-Employee Info'!AC122))</f>
        <v>0</v>
      </c>
      <c r="BC125" s="122">
        <f>IF(ISERROR('Step 1-Employee Info'!AD128*'Step 1-Employee Info'!AD122),0,('Step 1-Employee Info'!AD128*'Step 1-Employee Info'!AD122))</f>
        <v>0</v>
      </c>
      <c r="BD125" s="122">
        <f>IF(ISERROR('Step 1-Employee Info'!AE128*'Step 1-Employee Info'!AE122),0,('Step 1-Employee Info'!AE128*'Step 1-Employee Info'!AE122))</f>
        <v>0</v>
      </c>
      <c r="BE125" s="122">
        <f>IF(ISERROR('Step 1-Employee Info'!AF128*'Step 1-Employee Info'!AF122),0,('Step 1-Employee Info'!AF128*'Step 1-Employee Info'!AF122))</f>
        <v>0</v>
      </c>
      <c r="BF125" s="122">
        <f>IF(ISERROR('Step 1-Employee Info'!AG128*'Step 1-Employee Info'!AG122),0,('Step 1-Employee Info'!AG128*'Step 1-Employee Info'!AG122))</f>
        <v>0</v>
      </c>
      <c r="BG125" s="122">
        <f>IF(ISERROR('Step 1-Employee Info'!AH128*'Step 1-Employee Info'!AH122),0,('Step 1-Employee Info'!AH128*'Step 1-Employee Info'!AH122))</f>
        <v>0</v>
      </c>
      <c r="BH125" s="122">
        <f>IF(ISERROR('Step 1-Employee Info'!AI128*'Step 1-Employee Info'!AI122),0,('Step 1-Employee Info'!AI128*'Step 1-Employee Info'!AI122))</f>
        <v>0</v>
      </c>
      <c r="BI125" s="122">
        <f>IF(ISERROR('Step 1-Employee Info'!AJ128*'Step 1-Employee Info'!AJ122),0,('Step 1-Employee Info'!AJ128*'Step 1-Employee Info'!AJ122))</f>
        <v>0</v>
      </c>
      <c r="BJ125" s="122">
        <f>IF(ISERROR('Step 1-Employee Info'!AK128*'Step 1-Employee Info'!AK122),0,('Step 1-Employee Info'!AK128*'Step 1-Employee Info'!AK122))</f>
        <v>0</v>
      </c>
      <c r="BK125" s="122">
        <f>IF(ISERROR('Step 1-Employee Info'!AL128*'Step 1-Employee Info'!AL122),0,('Step 1-Employee Info'!AL128*'Step 1-Employee Info'!AL122))</f>
        <v>0</v>
      </c>
      <c r="BL125" s="122">
        <f>IF(ISERROR('Step 1-Employee Info'!AM128*'Step 1-Employee Info'!AM122),0,('Step 1-Employee Info'!AM128*'Step 1-Employee Info'!AM122))</f>
        <v>0</v>
      </c>
      <c r="BM125" s="122">
        <f>IF(ISERROR('Step 1-Employee Info'!AN128*'Step 1-Employee Info'!AN122),0,('Step 1-Employee Info'!AN128*'Step 1-Employee Info'!AN122))</f>
        <v>0</v>
      </c>
      <c r="BN125" s="122">
        <f>IF(ISERROR('Step 1-Employee Info'!AO128*'Step 1-Employee Info'!AO122),0,('Step 1-Employee Info'!AO128*'Step 1-Employee Info'!AO122))</f>
        <v>0</v>
      </c>
      <c r="BO125" s="122">
        <f>IF(ISERROR('Step 1-Employee Info'!AP128*'Step 1-Employee Info'!AP122),0,('Step 1-Employee Info'!AP128*'Step 1-Employee Info'!AP122))</f>
        <v>0</v>
      </c>
      <c r="BP125" s="122">
        <f>IF(ISERROR('Step 1-Employee Info'!AQ128*'Step 1-Employee Info'!AQ122),0,('Step 1-Employee Info'!AQ128*'Step 1-Employee Info'!AQ122))</f>
        <v>0</v>
      </c>
      <c r="BQ125" s="122">
        <f>IF(ISERROR('Step 1-Employee Info'!AR128*'Step 1-Employee Info'!AR122),0,('Step 1-Employee Info'!AR128*'Step 1-Employee Info'!AR122))</f>
        <v>0</v>
      </c>
      <c r="BR125" s="122">
        <f>IF(ISERROR('Step 1-Employee Info'!AS128*'Step 1-Employee Info'!AS122),0,('Step 1-Employee Info'!AS128*'Step 1-Employee Info'!AS122))</f>
        <v>0</v>
      </c>
      <c r="BS125" s="122">
        <f>IF(ISERROR('Step 1-Employee Info'!AT128*'Step 1-Employee Info'!AT122),0,('Step 1-Employee Info'!AT128*'Step 1-Employee Info'!AT122))</f>
        <v>0</v>
      </c>
      <c r="BT125" s="122">
        <f>IF(ISERROR('Step 1-Employee Info'!AU128*'Step 1-Employee Info'!AU122),0,('Step 1-Employee Info'!AU128*'Step 1-Employee Info'!AU122))</f>
        <v>0</v>
      </c>
      <c r="BU125" s="122">
        <f>IF(ISERROR('Step 1-Employee Info'!AV128*'Step 1-Employee Info'!AV122),0,('Step 1-Employee Info'!AV128*'Step 1-Employee Info'!AV122))</f>
        <v>0</v>
      </c>
      <c r="BV125" s="122">
        <f>IF(ISERROR('Step 1-Employee Info'!AW128*'Step 1-Employee Info'!AW122),0,('Step 1-Employee Info'!AW128*'Step 1-Employee Info'!AW122))</f>
        <v>0</v>
      </c>
      <c r="BW125" s="122">
        <f>IF(ISERROR('Step 1-Employee Info'!AX128*'Step 1-Employee Info'!AX122),0,('Step 1-Employee Info'!AX128*'Step 1-Employee Info'!AX122))</f>
        <v>0</v>
      </c>
      <c r="BX125" s="122">
        <f>IF(ISERROR('Step 1-Employee Info'!AY128*'Step 1-Employee Info'!AY122),0,('Step 1-Employee Info'!AY128*'Step 1-Employee Info'!AY122))</f>
        <v>0</v>
      </c>
      <c r="BY125" s="122">
        <f>IF(ISERROR('Step 1-Employee Info'!AZ128*'Step 1-Employee Info'!AZ122),0,('Step 1-Employee Info'!AZ128*'Step 1-Employee Info'!AZ122))</f>
        <v>0</v>
      </c>
      <c r="BZ125" s="122">
        <f>IF(ISERROR('Step 1-Employee Info'!BA128*'Step 1-Employee Info'!BA122),0,('Step 1-Employee Info'!BA128*'Step 1-Employee Info'!BA122))</f>
        <v>0</v>
      </c>
      <c r="CA125" s="122">
        <f>IF(ISERROR('Step 1-Employee Info'!BB128*'Step 1-Employee Info'!BB122),0,('Step 1-Employee Info'!BB128*'Step 1-Employee Info'!BB122))</f>
        <v>0</v>
      </c>
      <c r="CB125" s="122">
        <f>IF(ISERROR('Step 1-Employee Info'!BC128*'Step 1-Employee Info'!BC122),0,('Step 1-Employee Info'!BC128*'Step 1-Employee Info'!BC122))</f>
        <v>0</v>
      </c>
      <c r="CC125" s="122">
        <f>IF(ISERROR('Step 1-Employee Info'!BD128*'Step 1-Employee Info'!BD122),0,('Step 1-Employee Info'!BD128*'Step 1-Employee Info'!BD122))</f>
        <v>0</v>
      </c>
      <c r="CD125" s="122">
        <f>IF(ISERROR('Step 1-Employee Info'!BE128*'Step 1-Employee Info'!BE122),0,('Step 1-Employee Info'!BE128*'Step 1-Employee Info'!BE122))</f>
        <v>0</v>
      </c>
      <c r="CE125" s="122">
        <f>IF(ISERROR('Step 1-Employee Info'!BF128*'Step 1-Employee Info'!BF122),0,('Step 1-Employee Info'!BF128*'Step 1-Employee Info'!BF122))</f>
        <v>0</v>
      </c>
    </row>
    <row r="126" spans="3:83" ht="15" customHeight="1" x14ac:dyDescent="0.25">
      <c r="C126" s="537">
        <v>0</v>
      </c>
      <c r="D126" s="728" t="s">
        <v>617</v>
      </c>
      <c r="E126" s="424">
        <f>ROUND(1-SUM(F126,H126,J126,L126,N126,P126,R126,T126,V126,X126,Z126,AB126),10)</f>
        <v>0</v>
      </c>
      <c r="F126" s="538">
        <v>8.3699999999999997E-2</v>
      </c>
      <c r="G126" s="492">
        <f>C126*F126</f>
        <v>0</v>
      </c>
      <c r="H126" s="539">
        <v>8.3299999999999999E-2</v>
      </c>
      <c r="I126" s="493">
        <f>C126*H126</f>
        <v>0</v>
      </c>
      <c r="J126" s="538">
        <v>8.3299999999999999E-2</v>
      </c>
      <c r="K126" s="492">
        <f>C126*J126</f>
        <v>0</v>
      </c>
      <c r="L126" s="539">
        <v>8.3299999999999999E-2</v>
      </c>
      <c r="M126" s="493">
        <f>C126*L126</f>
        <v>0</v>
      </c>
      <c r="N126" s="538">
        <v>8.3299999999999999E-2</v>
      </c>
      <c r="O126" s="492">
        <f>C126*N126</f>
        <v>0</v>
      </c>
      <c r="P126" s="539">
        <v>8.3299999999999999E-2</v>
      </c>
      <c r="Q126" s="492">
        <f>C126*P126</f>
        <v>0</v>
      </c>
      <c r="R126" s="539">
        <v>8.3299999999999999E-2</v>
      </c>
      <c r="S126" s="492">
        <f>C126*R126</f>
        <v>0</v>
      </c>
      <c r="T126" s="539">
        <v>8.3299999999999999E-2</v>
      </c>
      <c r="U126" s="493">
        <f>C126*T126</f>
        <v>0</v>
      </c>
      <c r="V126" s="538">
        <v>8.3299999999999999E-2</v>
      </c>
      <c r="W126" s="492">
        <f>C126*V126</f>
        <v>0</v>
      </c>
      <c r="X126" s="539">
        <v>8.3299999999999999E-2</v>
      </c>
      <c r="Y126" s="493">
        <f>C126*X126</f>
        <v>0</v>
      </c>
      <c r="Z126" s="538">
        <v>8.3299999999999999E-2</v>
      </c>
      <c r="AA126" s="492">
        <f>C126*Z126</f>
        <v>0</v>
      </c>
      <c r="AB126" s="538">
        <v>8.3299999999999999E-2</v>
      </c>
      <c r="AC126" s="492">
        <f>C126*AB126</f>
        <v>0</v>
      </c>
    </row>
    <row r="127" spans="3:83" ht="13.8" thickBot="1" x14ac:dyDescent="0.3">
      <c r="C127" s="496">
        <f>SUM(C124:C126)</f>
        <v>0</v>
      </c>
      <c r="D127" s="497" t="s">
        <v>616</v>
      </c>
      <c r="E127" s="419"/>
      <c r="F127" s="515"/>
      <c r="G127" s="499">
        <f>SUM(G124:G126)</f>
        <v>0</v>
      </c>
      <c r="H127" s="516"/>
      <c r="I127" s="500">
        <f>SUM(I124:I126)</f>
        <v>0</v>
      </c>
      <c r="J127" s="419"/>
      <c r="K127" s="499">
        <f>SUM(K124:K126)</f>
        <v>0</v>
      </c>
      <c r="L127" s="516"/>
      <c r="M127" s="500">
        <f>SUM(M124:M126)</f>
        <v>0</v>
      </c>
      <c r="N127" s="419"/>
      <c r="O127" s="499">
        <f>SUM(O124:O126)</f>
        <v>0</v>
      </c>
      <c r="P127" s="516"/>
      <c r="Q127" s="499">
        <f>SUM(Q124:Q126)</f>
        <v>0</v>
      </c>
      <c r="R127" s="516"/>
      <c r="S127" s="499">
        <f>SUM(S124:S126)</f>
        <v>0</v>
      </c>
      <c r="T127" s="516"/>
      <c r="U127" s="500">
        <f>SUM(U124:U126)</f>
        <v>0</v>
      </c>
      <c r="V127" s="419"/>
      <c r="W127" s="499">
        <f>SUM(W124:W126)</f>
        <v>0</v>
      </c>
      <c r="X127" s="516"/>
      <c r="Y127" s="500">
        <f>SUM(Y124:Y126)</f>
        <v>0</v>
      </c>
      <c r="Z127" s="419"/>
      <c r="AA127" s="499">
        <f>SUM(AA124:AA126)</f>
        <v>0</v>
      </c>
      <c r="AB127" s="419"/>
      <c r="AC127" s="499">
        <f>SUM(AC124:AC126)</f>
        <v>0</v>
      </c>
      <c r="AH127" s="512"/>
      <c r="AI127" s="512"/>
      <c r="AJ127" s="512"/>
      <c r="AK127" s="512"/>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2"/>
      <c r="BM127" s="512"/>
      <c r="BN127" s="512"/>
      <c r="BO127" s="512"/>
      <c r="BP127" s="512"/>
      <c r="BQ127" s="512"/>
      <c r="BR127" s="512"/>
      <c r="BS127" s="512"/>
      <c r="BT127" s="512"/>
      <c r="BU127" s="512"/>
      <c r="BV127" s="512"/>
      <c r="BW127" s="512"/>
      <c r="BX127" s="512"/>
      <c r="BY127" s="512"/>
      <c r="BZ127" s="512"/>
      <c r="CA127" s="512"/>
      <c r="CB127" s="512"/>
      <c r="CC127" s="512"/>
      <c r="CD127" s="512"/>
      <c r="CE127" s="512"/>
    </row>
    <row r="128" spans="3:83" ht="13.8" thickBot="1" x14ac:dyDescent="0.3">
      <c r="C128" s="502"/>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504"/>
    </row>
    <row r="129" spans="3:33" ht="26.4" x14ac:dyDescent="0.25">
      <c r="C129" s="505" t="s">
        <v>472</v>
      </c>
      <c r="D129" s="506"/>
      <c r="E129" s="507" t="s">
        <v>467</v>
      </c>
      <c r="F129" s="508" t="s">
        <v>473</v>
      </c>
      <c r="G129" s="509" t="s">
        <v>474</v>
      </c>
      <c r="H129" s="508" t="s">
        <v>473</v>
      </c>
      <c r="I129" s="509" t="s">
        <v>474</v>
      </c>
      <c r="J129" s="508" t="s">
        <v>473</v>
      </c>
      <c r="K129" s="509" t="s">
        <v>474</v>
      </c>
      <c r="L129" s="508" t="s">
        <v>473</v>
      </c>
      <c r="M129" s="509" t="s">
        <v>474</v>
      </c>
      <c r="N129" s="508" t="s">
        <v>473</v>
      </c>
      <c r="O129" s="509" t="s">
        <v>474</v>
      </c>
      <c r="P129" s="508" t="s">
        <v>473</v>
      </c>
      <c r="Q129" s="509" t="s">
        <v>474</v>
      </c>
      <c r="R129" s="510" t="s">
        <v>473</v>
      </c>
      <c r="S129" s="509" t="s">
        <v>474</v>
      </c>
      <c r="T129" s="508" t="s">
        <v>473</v>
      </c>
      <c r="U129" s="509" t="s">
        <v>474</v>
      </c>
      <c r="V129" s="508" t="s">
        <v>473</v>
      </c>
      <c r="W129" s="509" t="s">
        <v>474</v>
      </c>
      <c r="X129" s="508" t="s">
        <v>473</v>
      </c>
      <c r="Y129" s="509" t="s">
        <v>474</v>
      </c>
      <c r="Z129" s="508" t="s">
        <v>473</v>
      </c>
      <c r="AA129" s="509" t="s">
        <v>474</v>
      </c>
      <c r="AB129" s="508" t="s">
        <v>473</v>
      </c>
      <c r="AC129" s="509" t="s">
        <v>474</v>
      </c>
    </row>
    <row r="130" spans="3:33" x14ac:dyDescent="0.25">
      <c r="C130" s="490">
        <f>SUM('Step 2-Overhead'!AD10:AD21)</f>
        <v>0</v>
      </c>
      <c r="D130" s="511" t="s">
        <v>330</v>
      </c>
      <c r="E130" s="437">
        <f t="shared" ref="E130:E140" si="26">ROUND(1-SUM(F130,H130,J130,L130,N130,P130,R130,T130,V130,X130,Z130,AB130),10)</f>
        <v>0</v>
      </c>
      <c r="F130" s="538">
        <v>8.3699999999999997E-2</v>
      </c>
      <c r="G130" s="513">
        <f t="shared" ref="G130:G140" si="27">C130*F130</f>
        <v>0</v>
      </c>
      <c r="H130" s="539">
        <v>8.3299999999999999E-2</v>
      </c>
      <c r="I130" s="514">
        <f t="shared" ref="I130:I140" si="28">C130*H130</f>
        <v>0</v>
      </c>
      <c r="J130" s="538">
        <v>8.3299999999999999E-2</v>
      </c>
      <c r="K130" s="513">
        <f t="shared" ref="K130:K140" si="29">C130*J130</f>
        <v>0</v>
      </c>
      <c r="L130" s="539">
        <v>8.3299999999999999E-2</v>
      </c>
      <c r="M130" s="514">
        <f t="shared" ref="M130:M140" si="30">C130*L130</f>
        <v>0</v>
      </c>
      <c r="N130" s="538">
        <v>8.3299999999999999E-2</v>
      </c>
      <c r="O130" s="513">
        <f t="shared" ref="O130:O140" si="31">C130*N130</f>
        <v>0</v>
      </c>
      <c r="P130" s="539">
        <v>8.3299999999999999E-2</v>
      </c>
      <c r="Q130" s="513">
        <f t="shared" ref="Q130:Q140" si="32">C130*P130</f>
        <v>0</v>
      </c>
      <c r="R130" s="539">
        <v>8.3299999999999999E-2</v>
      </c>
      <c r="S130" s="513">
        <f t="shared" ref="S130:S140" si="33">C130*R130</f>
        <v>0</v>
      </c>
      <c r="T130" s="539">
        <v>8.3299999999999999E-2</v>
      </c>
      <c r="U130" s="514">
        <f t="shared" ref="U130:U140" si="34">C130*T130</f>
        <v>0</v>
      </c>
      <c r="V130" s="538">
        <v>8.3299999999999999E-2</v>
      </c>
      <c r="W130" s="513">
        <f t="shared" ref="W130:W140" si="35">C130*V130</f>
        <v>0</v>
      </c>
      <c r="X130" s="539">
        <v>8.3299999999999999E-2</v>
      </c>
      <c r="Y130" s="514">
        <f t="shared" ref="Y130:Y140" si="36">C130*X130</f>
        <v>0</v>
      </c>
      <c r="Z130" s="538">
        <v>8.3299999999999999E-2</v>
      </c>
      <c r="AA130" s="513">
        <f t="shared" ref="AA130:AA140" si="37">C130*Z130</f>
        <v>0</v>
      </c>
      <c r="AB130" s="538">
        <v>8.3299999999999999E-2</v>
      </c>
      <c r="AC130" s="513">
        <f t="shared" ref="AC130:AC140" si="38">C130*AB130</f>
        <v>0</v>
      </c>
    </row>
    <row r="131" spans="3:33" x14ac:dyDescent="0.25">
      <c r="C131" s="490">
        <f>SUM('Step 2-Overhead'!AD24:AD38)</f>
        <v>0</v>
      </c>
      <c r="D131" s="511" t="s">
        <v>382</v>
      </c>
      <c r="E131" s="424">
        <f t="shared" si="26"/>
        <v>0</v>
      </c>
      <c r="F131" s="538">
        <v>8.3699999999999997E-2</v>
      </c>
      <c r="G131" s="513">
        <f t="shared" si="27"/>
        <v>0</v>
      </c>
      <c r="H131" s="539">
        <v>8.3299999999999999E-2</v>
      </c>
      <c r="I131" s="514">
        <f t="shared" si="28"/>
        <v>0</v>
      </c>
      <c r="J131" s="538">
        <v>8.3299999999999999E-2</v>
      </c>
      <c r="K131" s="513">
        <f t="shared" si="29"/>
        <v>0</v>
      </c>
      <c r="L131" s="539">
        <v>8.3299999999999999E-2</v>
      </c>
      <c r="M131" s="514">
        <f t="shared" si="30"/>
        <v>0</v>
      </c>
      <c r="N131" s="538">
        <v>8.3299999999999999E-2</v>
      </c>
      <c r="O131" s="513">
        <f t="shared" si="31"/>
        <v>0</v>
      </c>
      <c r="P131" s="539">
        <v>8.3299999999999999E-2</v>
      </c>
      <c r="Q131" s="513">
        <f t="shared" si="32"/>
        <v>0</v>
      </c>
      <c r="R131" s="539">
        <v>8.3299999999999999E-2</v>
      </c>
      <c r="S131" s="513">
        <f t="shared" si="33"/>
        <v>0</v>
      </c>
      <c r="T131" s="539">
        <v>8.3299999999999999E-2</v>
      </c>
      <c r="U131" s="514">
        <f t="shared" si="34"/>
        <v>0</v>
      </c>
      <c r="V131" s="538">
        <v>8.3299999999999999E-2</v>
      </c>
      <c r="W131" s="513">
        <f t="shared" si="35"/>
        <v>0</v>
      </c>
      <c r="X131" s="539">
        <v>8.3299999999999999E-2</v>
      </c>
      <c r="Y131" s="514">
        <f t="shared" si="36"/>
        <v>0</v>
      </c>
      <c r="Z131" s="538">
        <v>8.3299999999999999E-2</v>
      </c>
      <c r="AA131" s="513">
        <f t="shared" si="37"/>
        <v>0</v>
      </c>
      <c r="AB131" s="538">
        <v>8.3299999999999999E-2</v>
      </c>
      <c r="AC131" s="513">
        <f t="shared" si="38"/>
        <v>0</v>
      </c>
    </row>
    <row r="132" spans="3:33" x14ac:dyDescent="0.25">
      <c r="C132" s="490">
        <f>SUM('Step 2-Overhead'!AD41:AD48)</f>
        <v>0</v>
      </c>
      <c r="D132" s="511" t="s">
        <v>331</v>
      </c>
      <c r="E132" s="424">
        <f t="shared" si="26"/>
        <v>0</v>
      </c>
      <c r="F132" s="538">
        <v>8.3699999999999997E-2</v>
      </c>
      <c r="G132" s="513">
        <f t="shared" si="27"/>
        <v>0</v>
      </c>
      <c r="H132" s="539">
        <v>8.3299999999999999E-2</v>
      </c>
      <c r="I132" s="514">
        <f t="shared" si="28"/>
        <v>0</v>
      </c>
      <c r="J132" s="538">
        <v>8.3299999999999999E-2</v>
      </c>
      <c r="K132" s="513">
        <f t="shared" si="29"/>
        <v>0</v>
      </c>
      <c r="L132" s="539">
        <v>8.3299999999999999E-2</v>
      </c>
      <c r="M132" s="514">
        <f t="shared" si="30"/>
        <v>0</v>
      </c>
      <c r="N132" s="538">
        <v>8.3299999999999999E-2</v>
      </c>
      <c r="O132" s="513">
        <f t="shared" si="31"/>
        <v>0</v>
      </c>
      <c r="P132" s="539">
        <v>8.3299999999999999E-2</v>
      </c>
      <c r="Q132" s="513">
        <f t="shared" si="32"/>
        <v>0</v>
      </c>
      <c r="R132" s="539">
        <v>8.3299999999999999E-2</v>
      </c>
      <c r="S132" s="513">
        <f t="shared" si="33"/>
        <v>0</v>
      </c>
      <c r="T132" s="539">
        <v>8.3299999999999999E-2</v>
      </c>
      <c r="U132" s="514">
        <f t="shared" si="34"/>
        <v>0</v>
      </c>
      <c r="V132" s="538">
        <v>8.3299999999999999E-2</v>
      </c>
      <c r="W132" s="513">
        <f t="shared" si="35"/>
        <v>0</v>
      </c>
      <c r="X132" s="539">
        <v>8.3299999999999999E-2</v>
      </c>
      <c r="Y132" s="514">
        <f t="shared" si="36"/>
        <v>0</v>
      </c>
      <c r="Z132" s="538">
        <v>8.3299999999999999E-2</v>
      </c>
      <c r="AA132" s="513">
        <f t="shared" si="37"/>
        <v>0</v>
      </c>
      <c r="AB132" s="538">
        <v>8.3299999999999999E-2</v>
      </c>
      <c r="AC132" s="513">
        <f t="shared" si="38"/>
        <v>0</v>
      </c>
    </row>
    <row r="133" spans="3:33" x14ac:dyDescent="0.25">
      <c r="C133" s="490">
        <f>SUM('Step 2-Overhead'!AD51:AD61)</f>
        <v>0</v>
      </c>
      <c r="D133" s="511" t="s">
        <v>366</v>
      </c>
      <c r="E133" s="424">
        <f t="shared" si="26"/>
        <v>0</v>
      </c>
      <c r="F133" s="538">
        <v>8.3699999999999997E-2</v>
      </c>
      <c r="G133" s="513">
        <f t="shared" si="27"/>
        <v>0</v>
      </c>
      <c r="H133" s="539">
        <v>8.3299999999999999E-2</v>
      </c>
      <c r="I133" s="514">
        <f t="shared" si="28"/>
        <v>0</v>
      </c>
      <c r="J133" s="538">
        <v>8.3299999999999999E-2</v>
      </c>
      <c r="K133" s="513">
        <f t="shared" si="29"/>
        <v>0</v>
      </c>
      <c r="L133" s="539">
        <v>8.3299999999999999E-2</v>
      </c>
      <c r="M133" s="514">
        <f t="shared" si="30"/>
        <v>0</v>
      </c>
      <c r="N133" s="538">
        <v>8.3299999999999999E-2</v>
      </c>
      <c r="O133" s="513">
        <f t="shared" si="31"/>
        <v>0</v>
      </c>
      <c r="P133" s="539">
        <v>8.3299999999999999E-2</v>
      </c>
      <c r="Q133" s="513">
        <f t="shared" si="32"/>
        <v>0</v>
      </c>
      <c r="R133" s="539">
        <v>8.3299999999999999E-2</v>
      </c>
      <c r="S133" s="513">
        <f t="shared" si="33"/>
        <v>0</v>
      </c>
      <c r="T133" s="539">
        <v>8.3299999999999999E-2</v>
      </c>
      <c r="U133" s="514">
        <f t="shared" si="34"/>
        <v>0</v>
      </c>
      <c r="V133" s="538">
        <v>8.3299999999999999E-2</v>
      </c>
      <c r="W133" s="513">
        <f t="shared" si="35"/>
        <v>0</v>
      </c>
      <c r="X133" s="539">
        <v>8.3299999999999999E-2</v>
      </c>
      <c r="Y133" s="514">
        <f t="shared" si="36"/>
        <v>0</v>
      </c>
      <c r="Z133" s="538">
        <v>8.3299999999999999E-2</v>
      </c>
      <c r="AA133" s="513">
        <f t="shared" si="37"/>
        <v>0</v>
      </c>
      <c r="AB133" s="538">
        <v>8.3299999999999999E-2</v>
      </c>
      <c r="AC133" s="513">
        <f t="shared" si="38"/>
        <v>0</v>
      </c>
    </row>
    <row r="134" spans="3:33" x14ac:dyDescent="0.25">
      <c r="C134" s="490">
        <f>SUM('Step 2-Overhead'!AD64:AD88)</f>
        <v>0</v>
      </c>
      <c r="D134" s="511" t="s">
        <v>334</v>
      </c>
      <c r="E134" s="424">
        <f t="shared" si="26"/>
        <v>0</v>
      </c>
      <c r="F134" s="538">
        <v>8.3699999999999997E-2</v>
      </c>
      <c r="G134" s="513">
        <f t="shared" si="27"/>
        <v>0</v>
      </c>
      <c r="H134" s="539">
        <v>8.3299999999999999E-2</v>
      </c>
      <c r="I134" s="514">
        <f t="shared" si="28"/>
        <v>0</v>
      </c>
      <c r="J134" s="538">
        <v>8.3299999999999999E-2</v>
      </c>
      <c r="K134" s="513">
        <f t="shared" si="29"/>
        <v>0</v>
      </c>
      <c r="L134" s="539">
        <v>8.3299999999999999E-2</v>
      </c>
      <c r="M134" s="514">
        <f t="shared" si="30"/>
        <v>0</v>
      </c>
      <c r="N134" s="538">
        <v>8.3299999999999999E-2</v>
      </c>
      <c r="O134" s="513">
        <f t="shared" si="31"/>
        <v>0</v>
      </c>
      <c r="P134" s="539">
        <v>8.3299999999999999E-2</v>
      </c>
      <c r="Q134" s="513">
        <f t="shared" si="32"/>
        <v>0</v>
      </c>
      <c r="R134" s="539">
        <v>8.3299999999999999E-2</v>
      </c>
      <c r="S134" s="513">
        <f t="shared" si="33"/>
        <v>0</v>
      </c>
      <c r="T134" s="539">
        <v>8.3299999999999999E-2</v>
      </c>
      <c r="U134" s="514">
        <f t="shared" si="34"/>
        <v>0</v>
      </c>
      <c r="V134" s="538">
        <v>8.3299999999999999E-2</v>
      </c>
      <c r="W134" s="513">
        <f t="shared" si="35"/>
        <v>0</v>
      </c>
      <c r="X134" s="539">
        <v>8.3299999999999999E-2</v>
      </c>
      <c r="Y134" s="514">
        <f t="shared" si="36"/>
        <v>0</v>
      </c>
      <c r="Z134" s="538">
        <v>8.3299999999999999E-2</v>
      </c>
      <c r="AA134" s="513">
        <f t="shared" si="37"/>
        <v>0</v>
      </c>
      <c r="AB134" s="538">
        <v>8.3299999999999999E-2</v>
      </c>
      <c r="AC134" s="513">
        <f t="shared" si="38"/>
        <v>0</v>
      </c>
    </row>
    <row r="135" spans="3:33" x14ac:dyDescent="0.25">
      <c r="C135" s="490">
        <f>SUM('Step 2-Overhead'!AD91:AD101)</f>
        <v>0</v>
      </c>
      <c r="D135" s="511" t="s">
        <v>332</v>
      </c>
      <c r="E135" s="424">
        <f t="shared" si="26"/>
        <v>0</v>
      </c>
      <c r="F135" s="538">
        <v>8.3699999999999997E-2</v>
      </c>
      <c r="G135" s="513">
        <f t="shared" si="27"/>
        <v>0</v>
      </c>
      <c r="H135" s="539">
        <v>8.3299999999999999E-2</v>
      </c>
      <c r="I135" s="514">
        <f t="shared" si="28"/>
        <v>0</v>
      </c>
      <c r="J135" s="538">
        <v>8.3299999999999999E-2</v>
      </c>
      <c r="K135" s="513">
        <f t="shared" si="29"/>
        <v>0</v>
      </c>
      <c r="L135" s="539">
        <v>8.3299999999999999E-2</v>
      </c>
      <c r="M135" s="514">
        <f t="shared" si="30"/>
        <v>0</v>
      </c>
      <c r="N135" s="538">
        <v>8.3299999999999999E-2</v>
      </c>
      <c r="O135" s="513">
        <f t="shared" si="31"/>
        <v>0</v>
      </c>
      <c r="P135" s="539">
        <v>8.3299999999999999E-2</v>
      </c>
      <c r="Q135" s="513">
        <f t="shared" si="32"/>
        <v>0</v>
      </c>
      <c r="R135" s="539">
        <v>8.3299999999999999E-2</v>
      </c>
      <c r="S135" s="513">
        <f t="shared" si="33"/>
        <v>0</v>
      </c>
      <c r="T135" s="539">
        <v>8.3299999999999999E-2</v>
      </c>
      <c r="U135" s="514">
        <f t="shared" si="34"/>
        <v>0</v>
      </c>
      <c r="V135" s="538">
        <v>8.3299999999999999E-2</v>
      </c>
      <c r="W135" s="513">
        <f t="shared" si="35"/>
        <v>0</v>
      </c>
      <c r="X135" s="539">
        <v>8.3299999999999999E-2</v>
      </c>
      <c r="Y135" s="514">
        <f t="shared" si="36"/>
        <v>0</v>
      </c>
      <c r="Z135" s="538">
        <v>8.3299999999999999E-2</v>
      </c>
      <c r="AA135" s="513">
        <f t="shared" si="37"/>
        <v>0</v>
      </c>
      <c r="AB135" s="538">
        <v>8.3299999999999999E-2</v>
      </c>
      <c r="AC135" s="513">
        <f t="shared" si="38"/>
        <v>0</v>
      </c>
    </row>
    <row r="136" spans="3:33" x14ac:dyDescent="0.25">
      <c r="C136" s="517">
        <f>SUM('Step 2-Overhead'!AD104:AD110)</f>
        <v>0</v>
      </c>
      <c r="D136" s="511" t="s">
        <v>333</v>
      </c>
      <c r="E136" s="424">
        <f t="shared" si="26"/>
        <v>0</v>
      </c>
      <c r="F136" s="538">
        <v>8.3699999999999997E-2</v>
      </c>
      <c r="G136" s="513">
        <f t="shared" si="27"/>
        <v>0</v>
      </c>
      <c r="H136" s="539">
        <v>8.3299999999999999E-2</v>
      </c>
      <c r="I136" s="514">
        <f t="shared" si="28"/>
        <v>0</v>
      </c>
      <c r="J136" s="538">
        <v>8.3299999999999999E-2</v>
      </c>
      <c r="K136" s="513">
        <f t="shared" si="29"/>
        <v>0</v>
      </c>
      <c r="L136" s="539">
        <v>8.3299999999999999E-2</v>
      </c>
      <c r="M136" s="514">
        <f t="shared" si="30"/>
        <v>0</v>
      </c>
      <c r="N136" s="538">
        <v>8.3299999999999999E-2</v>
      </c>
      <c r="O136" s="513">
        <f t="shared" si="31"/>
        <v>0</v>
      </c>
      <c r="P136" s="539">
        <v>8.3299999999999999E-2</v>
      </c>
      <c r="Q136" s="513">
        <f t="shared" si="32"/>
        <v>0</v>
      </c>
      <c r="R136" s="539">
        <v>8.3299999999999999E-2</v>
      </c>
      <c r="S136" s="513">
        <f t="shared" si="33"/>
        <v>0</v>
      </c>
      <c r="T136" s="539">
        <v>8.3299999999999999E-2</v>
      </c>
      <c r="U136" s="514">
        <f t="shared" si="34"/>
        <v>0</v>
      </c>
      <c r="V136" s="538">
        <v>8.3299999999999999E-2</v>
      </c>
      <c r="W136" s="513">
        <f t="shared" si="35"/>
        <v>0</v>
      </c>
      <c r="X136" s="539">
        <v>8.3299999999999999E-2</v>
      </c>
      <c r="Y136" s="514">
        <f t="shared" si="36"/>
        <v>0</v>
      </c>
      <c r="Z136" s="538">
        <v>8.3299999999999999E-2</v>
      </c>
      <c r="AA136" s="513">
        <f t="shared" si="37"/>
        <v>0</v>
      </c>
      <c r="AB136" s="538">
        <v>8.3299999999999999E-2</v>
      </c>
      <c r="AC136" s="513">
        <f t="shared" si="38"/>
        <v>0</v>
      </c>
    </row>
    <row r="137" spans="3:33" x14ac:dyDescent="0.25">
      <c r="C137" s="490">
        <f>SUM('Step 2-Overhead'!AD113:AD118)</f>
        <v>0</v>
      </c>
      <c r="D137" s="511" t="s">
        <v>240</v>
      </c>
      <c r="E137" s="424">
        <f t="shared" si="26"/>
        <v>0</v>
      </c>
      <c r="F137" s="538">
        <v>8.3699999999999997E-2</v>
      </c>
      <c r="G137" s="513">
        <f t="shared" si="27"/>
        <v>0</v>
      </c>
      <c r="H137" s="539">
        <v>8.3299999999999999E-2</v>
      </c>
      <c r="I137" s="514">
        <f t="shared" si="28"/>
        <v>0</v>
      </c>
      <c r="J137" s="538">
        <v>8.3299999999999999E-2</v>
      </c>
      <c r="K137" s="513">
        <f t="shared" si="29"/>
        <v>0</v>
      </c>
      <c r="L137" s="539">
        <v>8.3299999999999999E-2</v>
      </c>
      <c r="M137" s="514">
        <f t="shared" si="30"/>
        <v>0</v>
      </c>
      <c r="N137" s="538">
        <v>8.3299999999999999E-2</v>
      </c>
      <c r="O137" s="513">
        <f t="shared" si="31"/>
        <v>0</v>
      </c>
      <c r="P137" s="539">
        <v>8.3299999999999999E-2</v>
      </c>
      <c r="Q137" s="513">
        <f t="shared" si="32"/>
        <v>0</v>
      </c>
      <c r="R137" s="539">
        <v>8.3299999999999999E-2</v>
      </c>
      <c r="S137" s="513">
        <f t="shared" si="33"/>
        <v>0</v>
      </c>
      <c r="T137" s="539">
        <v>8.3299999999999999E-2</v>
      </c>
      <c r="U137" s="514">
        <f t="shared" si="34"/>
        <v>0</v>
      </c>
      <c r="V137" s="538">
        <v>8.3299999999999999E-2</v>
      </c>
      <c r="W137" s="513">
        <f t="shared" si="35"/>
        <v>0</v>
      </c>
      <c r="X137" s="539">
        <v>8.3299999999999999E-2</v>
      </c>
      <c r="Y137" s="514">
        <f t="shared" si="36"/>
        <v>0</v>
      </c>
      <c r="Z137" s="538">
        <v>8.3299999999999999E-2</v>
      </c>
      <c r="AA137" s="513">
        <f t="shared" si="37"/>
        <v>0</v>
      </c>
      <c r="AB137" s="538">
        <v>8.3299999999999999E-2</v>
      </c>
      <c r="AC137" s="513">
        <f t="shared" si="38"/>
        <v>0</v>
      </c>
    </row>
    <row r="138" spans="3:33" x14ac:dyDescent="0.25">
      <c r="C138" s="490">
        <f>SUM('Step 2-Overhead'!AD121:AD133)</f>
        <v>0</v>
      </c>
      <c r="D138" s="511" t="s">
        <v>236</v>
      </c>
      <c r="E138" s="424">
        <f t="shared" si="26"/>
        <v>0</v>
      </c>
      <c r="F138" s="538">
        <v>8.3699999999999997E-2</v>
      </c>
      <c r="G138" s="513">
        <f t="shared" si="27"/>
        <v>0</v>
      </c>
      <c r="H138" s="539">
        <v>8.3299999999999999E-2</v>
      </c>
      <c r="I138" s="514">
        <f t="shared" si="28"/>
        <v>0</v>
      </c>
      <c r="J138" s="538">
        <v>8.3299999999999999E-2</v>
      </c>
      <c r="K138" s="513">
        <f t="shared" si="29"/>
        <v>0</v>
      </c>
      <c r="L138" s="539">
        <v>8.3299999999999999E-2</v>
      </c>
      <c r="M138" s="514">
        <f t="shared" si="30"/>
        <v>0</v>
      </c>
      <c r="N138" s="538">
        <v>8.3299999999999999E-2</v>
      </c>
      <c r="O138" s="513">
        <f t="shared" si="31"/>
        <v>0</v>
      </c>
      <c r="P138" s="539">
        <v>8.3299999999999999E-2</v>
      </c>
      <c r="Q138" s="513">
        <f t="shared" si="32"/>
        <v>0</v>
      </c>
      <c r="R138" s="539">
        <v>8.3299999999999999E-2</v>
      </c>
      <c r="S138" s="513">
        <f t="shared" si="33"/>
        <v>0</v>
      </c>
      <c r="T138" s="539">
        <v>8.3299999999999999E-2</v>
      </c>
      <c r="U138" s="514">
        <f t="shared" si="34"/>
        <v>0</v>
      </c>
      <c r="V138" s="538">
        <v>8.3299999999999999E-2</v>
      </c>
      <c r="W138" s="513">
        <f t="shared" si="35"/>
        <v>0</v>
      </c>
      <c r="X138" s="539">
        <v>8.3299999999999999E-2</v>
      </c>
      <c r="Y138" s="514">
        <f t="shared" si="36"/>
        <v>0</v>
      </c>
      <c r="Z138" s="538">
        <v>8.3299999999999999E-2</v>
      </c>
      <c r="AA138" s="513">
        <f t="shared" si="37"/>
        <v>0</v>
      </c>
      <c r="AB138" s="538">
        <v>8.3299999999999999E-2</v>
      </c>
      <c r="AC138" s="513">
        <f t="shared" si="38"/>
        <v>0</v>
      </c>
    </row>
    <row r="139" spans="3:33" x14ac:dyDescent="0.25">
      <c r="C139" s="490">
        <f>SUM('Step 2-Overhead'!AD136:AD140)</f>
        <v>0</v>
      </c>
      <c r="D139" s="511" t="s">
        <v>421</v>
      </c>
      <c r="E139" s="424">
        <f t="shared" si="26"/>
        <v>0</v>
      </c>
      <c r="F139" s="538">
        <v>8.3699999999999997E-2</v>
      </c>
      <c r="G139" s="513">
        <f t="shared" si="27"/>
        <v>0</v>
      </c>
      <c r="H139" s="539">
        <v>8.3299999999999999E-2</v>
      </c>
      <c r="I139" s="514">
        <f t="shared" si="28"/>
        <v>0</v>
      </c>
      <c r="J139" s="538">
        <v>8.3299999999999999E-2</v>
      </c>
      <c r="K139" s="513">
        <f t="shared" si="29"/>
        <v>0</v>
      </c>
      <c r="L139" s="539">
        <v>8.3299999999999999E-2</v>
      </c>
      <c r="M139" s="514">
        <f t="shared" si="30"/>
        <v>0</v>
      </c>
      <c r="N139" s="538">
        <v>8.3299999999999999E-2</v>
      </c>
      <c r="O139" s="513">
        <f t="shared" si="31"/>
        <v>0</v>
      </c>
      <c r="P139" s="539">
        <v>8.3299999999999999E-2</v>
      </c>
      <c r="Q139" s="513">
        <f t="shared" si="32"/>
        <v>0</v>
      </c>
      <c r="R139" s="539">
        <v>8.3299999999999999E-2</v>
      </c>
      <c r="S139" s="513">
        <f t="shared" si="33"/>
        <v>0</v>
      </c>
      <c r="T139" s="539">
        <v>8.3299999999999999E-2</v>
      </c>
      <c r="U139" s="514">
        <f t="shared" si="34"/>
        <v>0</v>
      </c>
      <c r="V139" s="538">
        <v>8.3299999999999999E-2</v>
      </c>
      <c r="W139" s="513">
        <f t="shared" si="35"/>
        <v>0</v>
      </c>
      <c r="X139" s="539">
        <v>8.3299999999999999E-2</v>
      </c>
      <c r="Y139" s="514">
        <f t="shared" si="36"/>
        <v>0</v>
      </c>
      <c r="Z139" s="538">
        <v>8.3299999999999999E-2</v>
      </c>
      <c r="AA139" s="513">
        <f t="shared" si="37"/>
        <v>0</v>
      </c>
      <c r="AB139" s="538">
        <v>8.3299999999999999E-2</v>
      </c>
      <c r="AC139" s="513">
        <f t="shared" si="38"/>
        <v>0</v>
      </c>
    </row>
    <row r="140" spans="3:33" x14ac:dyDescent="0.25">
      <c r="C140" s="490">
        <f>SUM('Step 2-Overhead'!AD143:AD150)</f>
        <v>0</v>
      </c>
      <c r="D140" s="511" t="s">
        <v>338</v>
      </c>
      <c r="E140" s="424">
        <f t="shared" si="26"/>
        <v>0</v>
      </c>
      <c r="F140" s="538">
        <v>8.3699999999999997E-2</v>
      </c>
      <c r="G140" s="513">
        <f t="shared" si="27"/>
        <v>0</v>
      </c>
      <c r="H140" s="539">
        <v>8.3299999999999999E-2</v>
      </c>
      <c r="I140" s="514">
        <f t="shared" si="28"/>
        <v>0</v>
      </c>
      <c r="J140" s="538">
        <v>8.3299999999999999E-2</v>
      </c>
      <c r="K140" s="513">
        <f t="shared" si="29"/>
        <v>0</v>
      </c>
      <c r="L140" s="539">
        <v>8.3299999999999999E-2</v>
      </c>
      <c r="M140" s="514">
        <f t="shared" si="30"/>
        <v>0</v>
      </c>
      <c r="N140" s="538">
        <v>8.3299999999999999E-2</v>
      </c>
      <c r="O140" s="513">
        <f t="shared" si="31"/>
        <v>0</v>
      </c>
      <c r="P140" s="539">
        <v>8.3299999999999999E-2</v>
      </c>
      <c r="Q140" s="513">
        <f t="shared" si="32"/>
        <v>0</v>
      </c>
      <c r="R140" s="539">
        <v>8.3299999999999999E-2</v>
      </c>
      <c r="S140" s="513">
        <f t="shared" si="33"/>
        <v>0</v>
      </c>
      <c r="T140" s="539">
        <v>8.3299999999999999E-2</v>
      </c>
      <c r="U140" s="514">
        <f t="shared" si="34"/>
        <v>0</v>
      </c>
      <c r="V140" s="538">
        <v>8.3299999999999999E-2</v>
      </c>
      <c r="W140" s="513">
        <f t="shared" si="35"/>
        <v>0</v>
      </c>
      <c r="X140" s="539">
        <v>8.3299999999999999E-2</v>
      </c>
      <c r="Y140" s="514">
        <f t="shared" si="36"/>
        <v>0</v>
      </c>
      <c r="Z140" s="538">
        <v>8.3299999999999999E-2</v>
      </c>
      <c r="AA140" s="513">
        <f t="shared" si="37"/>
        <v>0</v>
      </c>
      <c r="AB140" s="538">
        <v>8.3299999999999999E-2</v>
      </c>
      <c r="AC140" s="513">
        <f t="shared" si="38"/>
        <v>0</v>
      </c>
    </row>
    <row r="141" spans="3:33" ht="13.8" thickBot="1" x14ac:dyDescent="0.3">
      <c r="C141" s="496">
        <f>SUM(C130:C140)</f>
        <v>0</v>
      </c>
      <c r="D141" s="497" t="s">
        <v>469</v>
      </c>
      <c r="E141" s="463"/>
      <c r="F141" s="501"/>
      <c r="G141" s="499">
        <f>SUM(G130:G140)</f>
        <v>0</v>
      </c>
      <c r="H141" s="497"/>
      <c r="I141" s="500">
        <f>SUM(I130:I140)</f>
        <v>0</v>
      </c>
      <c r="J141" s="501"/>
      <c r="K141" s="499">
        <f>SUM(K130:K140)</f>
        <v>0</v>
      </c>
      <c r="L141" s="497"/>
      <c r="M141" s="500">
        <f>SUM(M130:M140)</f>
        <v>0</v>
      </c>
      <c r="N141" s="501"/>
      <c r="O141" s="499">
        <f>SUM(O130:O140)</f>
        <v>0</v>
      </c>
      <c r="P141" s="497"/>
      <c r="Q141" s="499">
        <f>SUM(Q130:Q140)</f>
        <v>0</v>
      </c>
      <c r="R141" s="497"/>
      <c r="S141" s="499">
        <f>SUM(S130:S140)</f>
        <v>0</v>
      </c>
      <c r="T141" s="497"/>
      <c r="U141" s="500">
        <f>SUM(U130:U140)</f>
        <v>0</v>
      </c>
      <c r="V141" s="501"/>
      <c r="W141" s="499">
        <f>SUM(W130:W140)</f>
        <v>0</v>
      </c>
      <c r="X141" s="497"/>
      <c r="Y141" s="500">
        <f>SUM(Y130:Y140)</f>
        <v>0</v>
      </c>
      <c r="Z141" s="501"/>
      <c r="AA141" s="499">
        <f>SUM(AA130:AA140)</f>
        <v>0</v>
      </c>
      <c r="AB141" s="501"/>
      <c r="AC141" s="499">
        <f>SUM(AC130:AC140)</f>
        <v>0</v>
      </c>
    </row>
    <row r="142" spans="3:33" ht="13.8" thickBot="1" x14ac:dyDescent="0.3">
      <c r="C142" s="518"/>
      <c r="D142" s="519"/>
      <c r="E142" s="520"/>
      <c r="F142" s="521"/>
      <c r="G142" s="522"/>
      <c r="H142" s="521"/>
      <c r="I142" s="522"/>
      <c r="J142" s="521"/>
      <c r="K142" s="522"/>
      <c r="L142" s="521"/>
      <c r="M142" s="522"/>
      <c r="N142" s="521"/>
      <c r="O142" s="522"/>
      <c r="P142" s="521"/>
      <c r="Q142" s="523"/>
      <c r="R142" s="521"/>
      <c r="S142" s="522"/>
      <c r="T142" s="521"/>
      <c r="U142" s="522"/>
      <c r="V142" s="521"/>
      <c r="W142" s="522"/>
      <c r="X142" s="521"/>
      <c r="Y142" s="522"/>
      <c r="Z142" s="521"/>
      <c r="AA142" s="522"/>
      <c r="AB142" s="521"/>
      <c r="AC142" s="523"/>
    </row>
    <row r="143" spans="3:33" ht="16.2" thickBot="1" x14ac:dyDescent="0.35">
      <c r="C143" s="524">
        <f ca="1">SUM(G143,I143,K143,M143,O143,Q143,S143,U143,W143,Y143,AA143,AC143)</f>
        <v>0</v>
      </c>
      <c r="D143" s="525" t="s">
        <v>502</v>
      </c>
      <c r="E143" s="526"/>
      <c r="F143" s="527"/>
      <c r="G143" s="528">
        <f ca="1">G121-(G127+G141)</f>
        <v>0</v>
      </c>
      <c r="H143" s="529"/>
      <c r="I143" s="530">
        <f ca="1">I121-(I127+I141)</f>
        <v>0</v>
      </c>
      <c r="J143" s="531"/>
      <c r="K143" s="528">
        <f ca="1">K121-(K127+K141)</f>
        <v>0</v>
      </c>
      <c r="L143" s="529"/>
      <c r="M143" s="530">
        <f ca="1">M121-(M127+M141)</f>
        <v>0</v>
      </c>
      <c r="N143" s="531"/>
      <c r="O143" s="528">
        <f ca="1">O121-(O127+O141)</f>
        <v>0</v>
      </c>
      <c r="P143" s="529"/>
      <c r="Q143" s="528">
        <f ca="1">Q121-(Q127+Q141)</f>
        <v>0</v>
      </c>
      <c r="R143" s="529"/>
      <c r="S143" s="528">
        <f ca="1">S121-(S127+S141)</f>
        <v>0</v>
      </c>
      <c r="T143" s="529"/>
      <c r="U143" s="530">
        <f ca="1">U121-(U127+U141)</f>
        <v>0</v>
      </c>
      <c r="V143" s="531"/>
      <c r="W143" s="528">
        <f ca="1">W121-(W127+W141)</f>
        <v>0</v>
      </c>
      <c r="X143" s="529"/>
      <c r="Y143" s="530">
        <f ca="1">Y121-(Y127+Y141)</f>
        <v>0</v>
      </c>
      <c r="Z143" s="531"/>
      <c r="AA143" s="528">
        <f ca="1">AA121-(AA127+AA141)</f>
        <v>0</v>
      </c>
      <c r="AB143" s="531"/>
      <c r="AC143" s="528">
        <f ca="1">AC121-(AC127+AC141)</f>
        <v>0</v>
      </c>
      <c r="AG143" s="81"/>
    </row>
    <row r="144" spans="3:33" ht="16.2" thickBot="1" x14ac:dyDescent="0.35">
      <c r="E144" s="577"/>
      <c r="F144" s="1295" t="s">
        <v>448</v>
      </c>
      <c r="G144" s="1296"/>
      <c r="H144" s="1295" t="s">
        <v>449</v>
      </c>
      <c r="I144" s="1296"/>
      <c r="J144" s="1295" t="s">
        <v>450</v>
      </c>
      <c r="K144" s="1296"/>
      <c r="L144" s="1295" t="s">
        <v>451</v>
      </c>
      <c r="M144" s="1296"/>
      <c r="N144" s="1295" t="s">
        <v>452</v>
      </c>
      <c r="O144" s="1296"/>
      <c r="P144" s="1295" t="s">
        <v>453</v>
      </c>
      <c r="Q144" s="1296"/>
      <c r="R144" s="1297" t="s">
        <v>454</v>
      </c>
      <c r="S144" s="1296"/>
      <c r="T144" s="1295" t="s">
        <v>455</v>
      </c>
      <c r="U144" s="1296"/>
      <c r="V144" s="1295" t="s">
        <v>456</v>
      </c>
      <c r="W144" s="1296"/>
      <c r="X144" s="1295" t="s">
        <v>457</v>
      </c>
      <c r="Y144" s="1296"/>
      <c r="Z144" s="1295" t="s">
        <v>458</v>
      </c>
      <c r="AA144" s="1296"/>
      <c r="AB144" s="1295" t="s">
        <v>459</v>
      </c>
      <c r="AC144" s="1296"/>
    </row>
    <row r="145" spans="3:7" ht="13.8" thickBot="1" x14ac:dyDescent="0.3"/>
    <row r="146" spans="3:7" ht="17.25" customHeight="1" thickBot="1" x14ac:dyDescent="0.3">
      <c r="C146" s="1298" t="str">
        <f>('Step 1-Employee Info'!J10)&amp;" Cash Flow"</f>
        <v>Department 1 Name Cash Flow</v>
      </c>
      <c r="D146" s="1299"/>
    </row>
    <row r="147" spans="3:7" ht="13.8" x14ac:dyDescent="0.25">
      <c r="C147" s="540">
        <v>0</v>
      </c>
      <c r="D147" s="532" t="s">
        <v>491</v>
      </c>
      <c r="G147" s="81"/>
    </row>
    <row r="148" spans="3:7" x14ac:dyDescent="0.25">
      <c r="C148" s="533">
        <f ca="1">C147+G143</f>
        <v>0</v>
      </c>
      <c r="D148" s="534" t="s">
        <v>448</v>
      </c>
    </row>
    <row r="149" spans="3:7" x14ac:dyDescent="0.25">
      <c r="C149" s="533">
        <f ca="1">C148+I143</f>
        <v>0</v>
      </c>
      <c r="D149" s="534" t="s">
        <v>449</v>
      </c>
    </row>
    <row r="150" spans="3:7" x14ac:dyDescent="0.25">
      <c r="C150" s="533">
        <f ca="1">C149+K143</f>
        <v>0</v>
      </c>
      <c r="D150" s="534" t="s">
        <v>450</v>
      </c>
    </row>
    <row r="151" spans="3:7" x14ac:dyDescent="0.25">
      <c r="C151" s="533">
        <f ca="1">C150+M143</f>
        <v>0</v>
      </c>
      <c r="D151" s="534" t="s">
        <v>451</v>
      </c>
    </row>
    <row r="152" spans="3:7" x14ac:dyDescent="0.25">
      <c r="C152" s="533">
        <f ca="1">C151+O143</f>
        <v>0</v>
      </c>
      <c r="D152" s="534" t="s">
        <v>452</v>
      </c>
    </row>
    <row r="153" spans="3:7" x14ac:dyDescent="0.25">
      <c r="C153" s="533">
        <f ca="1">C152+Q143</f>
        <v>0</v>
      </c>
      <c r="D153" s="534" t="s">
        <v>453</v>
      </c>
    </row>
    <row r="154" spans="3:7" x14ac:dyDescent="0.25">
      <c r="C154" s="533">
        <f ca="1">C153+S143</f>
        <v>0</v>
      </c>
      <c r="D154" s="534" t="s">
        <v>454</v>
      </c>
    </row>
    <row r="155" spans="3:7" x14ac:dyDescent="0.25">
      <c r="C155" s="533">
        <f ca="1">C154+U143</f>
        <v>0</v>
      </c>
      <c r="D155" s="534" t="s">
        <v>455</v>
      </c>
    </row>
    <row r="156" spans="3:7" x14ac:dyDescent="0.25">
      <c r="C156" s="533">
        <f ca="1">C155+W143</f>
        <v>0</v>
      </c>
      <c r="D156" s="534" t="s">
        <v>456</v>
      </c>
    </row>
    <row r="157" spans="3:7" x14ac:dyDescent="0.25">
      <c r="C157" s="533">
        <f ca="1">C156+Y143</f>
        <v>0</v>
      </c>
      <c r="D157" s="534" t="s">
        <v>457</v>
      </c>
    </row>
    <row r="158" spans="3:7" x14ac:dyDescent="0.25">
      <c r="C158" s="533">
        <f ca="1">C157+AA143</f>
        <v>0</v>
      </c>
      <c r="D158" s="534" t="s">
        <v>458</v>
      </c>
    </row>
    <row r="159" spans="3:7" x14ac:dyDescent="0.25">
      <c r="C159" s="533">
        <f ca="1">C158+AC143</f>
        <v>0</v>
      </c>
      <c r="D159" s="534" t="s">
        <v>459</v>
      </c>
    </row>
    <row r="160" spans="3:7" ht="14.4" thickBot="1" x14ac:dyDescent="0.3">
      <c r="C160" s="535">
        <f ca="1">C147+C143</f>
        <v>0</v>
      </c>
      <c r="D160" s="536" t="s">
        <v>492</v>
      </c>
    </row>
    <row r="163" spans="3:83" ht="21" customHeight="1" thickBot="1" x14ac:dyDescent="0.35">
      <c r="Z163" s="14"/>
      <c r="AA163" s="14"/>
      <c r="AB163" s="14"/>
      <c r="AC163" s="14"/>
    </row>
    <row r="164" spans="3:83" ht="24.75" customHeight="1" thickBot="1" x14ac:dyDescent="0.35">
      <c r="C164" s="1303" t="str">
        <f>'Step 1-Employee Info'!J11</f>
        <v>Department 2 Name</v>
      </c>
      <c r="D164" s="1304"/>
      <c r="E164" s="1305"/>
      <c r="F164" s="1295" t="s">
        <v>448</v>
      </c>
      <c r="G164" s="1296"/>
      <c r="H164" s="1295" t="s">
        <v>449</v>
      </c>
      <c r="I164" s="1296"/>
      <c r="J164" s="1295" t="s">
        <v>450</v>
      </c>
      <c r="K164" s="1296"/>
      <c r="L164" s="1295" t="s">
        <v>451</v>
      </c>
      <c r="M164" s="1296"/>
      <c r="N164" s="1295" t="s">
        <v>452</v>
      </c>
      <c r="O164" s="1296"/>
      <c r="P164" s="1295" t="s">
        <v>453</v>
      </c>
      <c r="Q164" s="1296"/>
      <c r="R164" s="1297" t="s">
        <v>454</v>
      </c>
      <c r="S164" s="1296"/>
      <c r="T164" s="1295" t="s">
        <v>455</v>
      </c>
      <c r="U164" s="1296"/>
      <c r="V164" s="1295" t="s">
        <v>456</v>
      </c>
      <c r="W164" s="1296"/>
      <c r="X164" s="1295" t="s">
        <v>457</v>
      </c>
      <c r="Y164" s="1296"/>
      <c r="Z164" s="1295" t="s">
        <v>458</v>
      </c>
      <c r="AA164" s="1296"/>
      <c r="AB164" s="1295" t="s">
        <v>459</v>
      </c>
      <c r="AC164" s="1296"/>
    </row>
    <row r="165" spans="3:83" ht="26.4" x14ac:dyDescent="0.25">
      <c r="C165" s="484" t="s">
        <v>471</v>
      </c>
      <c r="D165" s="485"/>
      <c r="E165" s="486" t="s">
        <v>467</v>
      </c>
      <c r="F165" s="487" t="s">
        <v>473</v>
      </c>
      <c r="G165" s="488" t="s">
        <v>474</v>
      </c>
      <c r="H165" s="487" t="s">
        <v>473</v>
      </c>
      <c r="I165" s="488" t="s">
        <v>474</v>
      </c>
      <c r="J165" s="487" t="s">
        <v>473</v>
      </c>
      <c r="K165" s="488" t="s">
        <v>474</v>
      </c>
      <c r="L165" s="487" t="s">
        <v>473</v>
      </c>
      <c r="M165" s="488" t="s">
        <v>474</v>
      </c>
      <c r="N165" s="487" t="s">
        <v>473</v>
      </c>
      <c r="O165" s="488" t="s">
        <v>474</v>
      </c>
      <c r="P165" s="487" t="s">
        <v>473</v>
      </c>
      <c r="Q165" s="488" t="s">
        <v>474</v>
      </c>
      <c r="R165" s="489" t="s">
        <v>473</v>
      </c>
      <c r="S165" s="488" t="s">
        <v>474</v>
      </c>
      <c r="T165" s="487" t="s">
        <v>473</v>
      </c>
      <c r="U165" s="488" t="s">
        <v>474</v>
      </c>
      <c r="V165" s="487" t="s">
        <v>473</v>
      </c>
      <c r="W165" s="488" t="s">
        <v>474</v>
      </c>
      <c r="X165" s="487" t="s">
        <v>473</v>
      </c>
      <c r="Y165" s="488" t="s">
        <v>474</v>
      </c>
      <c r="Z165" s="487" t="s">
        <v>473</v>
      </c>
      <c r="AA165" s="488" t="s">
        <v>474</v>
      </c>
      <c r="AB165" s="487" t="s">
        <v>473</v>
      </c>
      <c r="AC165" s="488" t="s">
        <v>474</v>
      </c>
    </row>
    <row r="166" spans="3:83" x14ac:dyDescent="0.25">
      <c r="C166" s="490">
        <f ca="1">'Step 4-Reports &amp; Comparisons'!AZ292*'Step 3-Pricing'!G13</f>
        <v>0</v>
      </c>
      <c r="D166" s="491" t="s">
        <v>461</v>
      </c>
      <c r="E166" s="437">
        <f>ROUND(1-SUM(F166,H166,J166,L166,N166,P166,R166,T166,V166,X166,Z166,AB166),10)</f>
        <v>0</v>
      </c>
      <c r="F166" s="538">
        <v>8.3699999999999997E-2</v>
      </c>
      <c r="G166" s="492">
        <f ca="1">C166*F166</f>
        <v>0</v>
      </c>
      <c r="H166" s="539">
        <v>8.3299999999999999E-2</v>
      </c>
      <c r="I166" s="493">
        <f ca="1">C166*H166</f>
        <v>0</v>
      </c>
      <c r="J166" s="538">
        <v>8.3299999999999999E-2</v>
      </c>
      <c r="K166" s="492">
        <f ca="1">C166*J166</f>
        <v>0</v>
      </c>
      <c r="L166" s="539">
        <v>8.3299999999999999E-2</v>
      </c>
      <c r="M166" s="493">
        <f ca="1">C166*L166</f>
        <v>0</v>
      </c>
      <c r="N166" s="538">
        <v>8.3299999999999999E-2</v>
      </c>
      <c r="O166" s="492">
        <f ca="1">C166*N166</f>
        <v>0</v>
      </c>
      <c r="P166" s="539">
        <v>8.3299999999999999E-2</v>
      </c>
      <c r="Q166" s="492">
        <f ca="1">C166*P166</f>
        <v>0</v>
      </c>
      <c r="R166" s="539">
        <v>8.3299999999999999E-2</v>
      </c>
      <c r="S166" s="492">
        <f ca="1">C166*R166</f>
        <v>0</v>
      </c>
      <c r="T166" s="539">
        <v>8.3299999999999999E-2</v>
      </c>
      <c r="U166" s="493">
        <f ca="1">C166*T166</f>
        <v>0</v>
      </c>
      <c r="V166" s="538">
        <v>8.3299999999999999E-2</v>
      </c>
      <c r="W166" s="492">
        <f ca="1">C166*V166</f>
        <v>0</v>
      </c>
      <c r="X166" s="539">
        <v>8.3299999999999999E-2</v>
      </c>
      <c r="Y166" s="493">
        <f ca="1">C166*X166</f>
        <v>0</v>
      </c>
      <c r="Z166" s="538">
        <v>8.3299999999999999E-2</v>
      </c>
      <c r="AA166" s="492">
        <f ca="1">C166*Z166</f>
        <v>0</v>
      </c>
      <c r="AB166" s="538">
        <v>8.3299999999999999E-2</v>
      </c>
      <c r="AC166" s="492">
        <f ca="1">C166*AB166</f>
        <v>0</v>
      </c>
    </row>
    <row r="167" spans="3:83" ht="15" customHeight="1" x14ac:dyDescent="0.25">
      <c r="C167" s="537">
        <v>0</v>
      </c>
      <c r="D167" s="728" t="s">
        <v>618</v>
      </c>
      <c r="E167" s="424">
        <f>ROUND(1-SUM(F167,H167,J167,L167,N167,P167,R167,T167,V167,X167,Z167,AB167),10)</f>
        <v>0</v>
      </c>
      <c r="F167" s="538">
        <v>8.3699999999999997E-2</v>
      </c>
      <c r="G167" s="492">
        <f>C167*F167</f>
        <v>0</v>
      </c>
      <c r="H167" s="539">
        <v>8.3299999999999999E-2</v>
      </c>
      <c r="I167" s="493">
        <f>C167*H167</f>
        <v>0</v>
      </c>
      <c r="J167" s="538">
        <v>8.3299999999999999E-2</v>
      </c>
      <c r="K167" s="492">
        <f>C167*J167</f>
        <v>0</v>
      </c>
      <c r="L167" s="539">
        <v>8.3299999999999999E-2</v>
      </c>
      <c r="M167" s="493">
        <f>C167*L167</f>
        <v>0</v>
      </c>
      <c r="N167" s="538">
        <v>8.3299999999999999E-2</v>
      </c>
      <c r="O167" s="492">
        <f>C167*N167</f>
        <v>0</v>
      </c>
      <c r="P167" s="539">
        <v>8.3299999999999999E-2</v>
      </c>
      <c r="Q167" s="492">
        <f>C167*P167</f>
        <v>0</v>
      </c>
      <c r="R167" s="539">
        <v>8.3299999999999999E-2</v>
      </c>
      <c r="S167" s="492">
        <f>C167*R167</f>
        <v>0</v>
      </c>
      <c r="T167" s="539">
        <v>8.3299999999999999E-2</v>
      </c>
      <c r="U167" s="493">
        <f>C167*T167</f>
        <v>0</v>
      </c>
      <c r="V167" s="538">
        <v>8.3299999999999999E-2</v>
      </c>
      <c r="W167" s="492">
        <f>C167*V167</f>
        <v>0</v>
      </c>
      <c r="X167" s="539">
        <v>8.3299999999999999E-2</v>
      </c>
      <c r="Y167" s="493">
        <f>C167*X167</f>
        <v>0</v>
      </c>
      <c r="Z167" s="538">
        <v>8.3299999999999999E-2</v>
      </c>
      <c r="AA167" s="492">
        <f>C167*Z167</f>
        <v>0</v>
      </c>
      <c r="AB167" s="538">
        <v>8.3299999999999999E-2</v>
      </c>
      <c r="AC167" s="492">
        <f>C167*AB167</f>
        <v>0</v>
      </c>
    </row>
    <row r="168" spans="3:83" ht="15" customHeight="1" x14ac:dyDescent="0.25">
      <c r="C168" s="537">
        <v>0</v>
      </c>
      <c r="D168" s="728" t="s">
        <v>87</v>
      </c>
      <c r="E168" s="424">
        <f>ROUND(1-SUM(F168,H168,J168,L168,N168,P168,R168,T168,V168,X168,Z168,AB168),10)</f>
        <v>0</v>
      </c>
      <c r="F168" s="538">
        <v>8.3699999999999997E-2</v>
      </c>
      <c r="G168" s="492">
        <f>C168*F168</f>
        <v>0</v>
      </c>
      <c r="H168" s="539">
        <v>8.3299999999999999E-2</v>
      </c>
      <c r="I168" s="493">
        <f>C168*H168</f>
        <v>0</v>
      </c>
      <c r="J168" s="538">
        <v>8.3299999999999999E-2</v>
      </c>
      <c r="K168" s="492">
        <f>C168*J168</f>
        <v>0</v>
      </c>
      <c r="L168" s="539">
        <v>8.3299999999999999E-2</v>
      </c>
      <c r="M168" s="493">
        <f>C168*L168</f>
        <v>0</v>
      </c>
      <c r="N168" s="538">
        <v>8.3299999999999999E-2</v>
      </c>
      <c r="O168" s="492">
        <f>C168*N168</f>
        <v>0</v>
      </c>
      <c r="P168" s="539">
        <v>8.3299999999999999E-2</v>
      </c>
      <c r="Q168" s="492">
        <f>C168*P168</f>
        <v>0</v>
      </c>
      <c r="R168" s="539">
        <v>8.3299999999999999E-2</v>
      </c>
      <c r="S168" s="492">
        <f>C168*R168</f>
        <v>0</v>
      </c>
      <c r="T168" s="539">
        <v>8.3299999999999999E-2</v>
      </c>
      <c r="U168" s="493">
        <f>C168*T168</f>
        <v>0</v>
      </c>
      <c r="V168" s="538">
        <v>8.3299999999999999E-2</v>
      </c>
      <c r="W168" s="492">
        <f>C168*V168</f>
        <v>0</v>
      </c>
      <c r="X168" s="539">
        <v>8.3299999999999999E-2</v>
      </c>
      <c r="Y168" s="493">
        <f>C168*X168</f>
        <v>0</v>
      </c>
      <c r="Z168" s="538">
        <v>8.3299999999999999E-2</v>
      </c>
      <c r="AA168" s="492">
        <f>C168*Z168</f>
        <v>0</v>
      </c>
      <c r="AB168" s="538">
        <v>8.3299999999999999E-2</v>
      </c>
      <c r="AC168" s="492">
        <f>C168*AB168</f>
        <v>0</v>
      </c>
    </row>
    <row r="169" spans="3:83" ht="15" customHeight="1" x14ac:dyDescent="0.25">
      <c r="C169" s="537">
        <v>0</v>
      </c>
      <c r="D169" s="728" t="s">
        <v>232</v>
      </c>
      <c r="E169" s="424">
        <f>ROUND(1-SUM(F169,H169,J169,L169,N169,P169,R169,T169,V169,X169,Z169,AB169),10)</f>
        <v>0</v>
      </c>
      <c r="F169" s="538">
        <v>8.3699999999999997E-2</v>
      </c>
      <c r="G169" s="494">
        <f>C169*F169</f>
        <v>0</v>
      </c>
      <c r="H169" s="539">
        <v>8.3299999999999999E-2</v>
      </c>
      <c r="I169" s="495">
        <f>C169*H169</f>
        <v>0</v>
      </c>
      <c r="J169" s="538">
        <v>8.3299999999999999E-2</v>
      </c>
      <c r="K169" s="494">
        <f>C169*J169</f>
        <v>0</v>
      </c>
      <c r="L169" s="539">
        <v>8.3299999999999999E-2</v>
      </c>
      <c r="M169" s="495">
        <f>C169*L169</f>
        <v>0</v>
      </c>
      <c r="N169" s="538">
        <v>8.3299999999999999E-2</v>
      </c>
      <c r="O169" s="494">
        <f>C169*N169</f>
        <v>0</v>
      </c>
      <c r="P169" s="539">
        <v>8.3299999999999999E-2</v>
      </c>
      <c r="Q169" s="494">
        <f>C169*P169</f>
        <v>0</v>
      </c>
      <c r="R169" s="539">
        <v>8.3299999999999999E-2</v>
      </c>
      <c r="S169" s="494">
        <f>C169*R169</f>
        <v>0</v>
      </c>
      <c r="T169" s="539">
        <v>8.3299999999999999E-2</v>
      </c>
      <c r="U169" s="495">
        <f>C169*T169</f>
        <v>0</v>
      </c>
      <c r="V169" s="538">
        <v>8.3299999999999999E-2</v>
      </c>
      <c r="W169" s="494">
        <f>C169*V169</f>
        <v>0</v>
      </c>
      <c r="X169" s="539">
        <v>8.3299999999999999E-2</v>
      </c>
      <c r="Y169" s="495">
        <f>C169*X169</f>
        <v>0</v>
      </c>
      <c r="Z169" s="538">
        <v>8.3299999999999999E-2</v>
      </c>
      <c r="AA169" s="494">
        <f>C169*Z169</f>
        <v>0</v>
      </c>
      <c r="AB169" s="538">
        <v>8.3299999999999999E-2</v>
      </c>
      <c r="AC169" s="494">
        <f>C169*AB169</f>
        <v>0</v>
      </c>
    </row>
    <row r="170" spans="3:83" ht="15" customHeight="1" thickBot="1" x14ac:dyDescent="0.3">
      <c r="C170" s="496">
        <f ca="1">SUM(C166:C169)</f>
        <v>0</v>
      </c>
      <c r="D170" s="497" t="s">
        <v>468</v>
      </c>
      <c r="E170" s="498"/>
      <c r="F170" s="498"/>
      <c r="G170" s="499">
        <f ca="1">SUM(G166:G169)</f>
        <v>0</v>
      </c>
      <c r="H170" s="497"/>
      <c r="I170" s="500">
        <f ca="1">SUM(I166:I169)</f>
        <v>0</v>
      </c>
      <c r="J170" s="501"/>
      <c r="K170" s="499">
        <f ca="1">SUM(K166:K169)</f>
        <v>0</v>
      </c>
      <c r="L170" s="497"/>
      <c r="M170" s="500">
        <f ca="1">SUM(M166:M169)</f>
        <v>0</v>
      </c>
      <c r="N170" s="501"/>
      <c r="O170" s="499">
        <f ca="1">SUM(O166:O169)</f>
        <v>0</v>
      </c>
      <c r="P170" s="497"/>
      <c r="Q170" s="499">
        <f ca="1">SUM(Q166:Q169)</f>
        <v>0</v>
      </c>
      <c r="R170" s="497"/>
      <c r="S170" s="499">
        <f ca="1">SUM(S166:S169)</f>
        <v>0</v>
      </c>
      <c r="T170" s="497"/>
      <c r="U170" s="500">
        <f ca="1">SUM(U166:U169)</f>
        <v>0</v>
      </c>
      <c r="V170" s="501"/>
      <c r="W170" s="499">
        <f ca="1">SUM(W166:W169)</f>
        <v>0</v>
      </c>
      <c r="X170" s="497"/>
      <c r="Y170" s="500">
        <f ca="1">SUM(Y166:Y169)</f>
        <v>0</v>
      </c>
      <c r="Z170" s="501"/>
      <c r="AA170" s="499">
        <f ca="1">SUM(AA166:AA169)</f>
        <v>0</v>
      </c>
      <c r="AB170" s="501"/>
      <c r="AC170" s="499">
        <f ca="1">SUM(AC166:AC169)</f>
        <v>0</v>
      </c>
    </row>
    <row r="171" spans="3:83" ht="13.8" thickBot="1" x14ac:dyDescent="0.3">
      <c r="C171" s="502"/>
      <c r="D171" s="503"/>
      <c r="E171" s="317"/>
      <c r="F171" s="317"/>
      <c r="G171" s="317"/>
      <c r="H171" s="317"/>
      <c r="I171" s="317"/>
      <c r="J171" s="317"/>
      <c r="K171" s="317"/>
      <c r="L171" s="317"/>
      <c r="M171" s="317"/>
      <c r="N171" s="317"/>
      <c r="O171" s="317"/>
      <c r="P171" s="317"/>
      <c r="Q171" s="317"/>
      <c r="R171" s="317"/>
      <c r="S171" s="317"/>
      <c r="T171" s="317"/>
      <c r="U171" s="317"/>
      <c r="V171" s="317"/>
      <c r="W171" s="317"/>
      <c r="X171" s="317"/>
      <c r="Y171" s="317"/>
      <c r="Z171" s="317"/>
      <c r="AA171" s="317"/>
      <c r="AB171" s="317"/>
      <c r="AC171" s="504"/>
    </row>
    <row r="172" spans="3:83" ht="26.4" x14ac:dyDescent="0.25">
      <c r="C172" s="817" t="s">
        <v>649</v>
      </c>
      <c r="D172" s="506"/>
      <c r="E172" s="507" t="s">
        <v>467</v>
      </c>
      <c r="F172" s="508" t="s">
        <v>473</v>
      </c>
      <c r="G172" s="509" t="s">
        <v>474</v>
      </c>
      <c r="H172" s="508" t="s">
        <v>473</v>
      </c>
      <c r="I172" s="509" t="s">
        <v>474</v>
      </c>
      <c r="J172" s="508" t="s">
        <v>473</v>
      </c>
      <c r="K172" s="509" t="s">
        <v>474</v>
      </c>
      <c r="L172" s="508" t="s">
        <v>473</v>
      </c>
      <c r="M172" s="509" t="s">
        <v>474</v>
      </c>
      <c r="N172" s="508" t="s">
        <v>473</v>
      </c>
      <c r="O172" s="509" t="s">
        <v>474</v>
      </c>
      <c r="P172" s="508" t="s">
        <v>473</v>
      </c>
      <c r="Q172" s="509" t="s">
        <v>474</v>
      </c>
      <c r="R172" s="510" t="s">
        <v>473</v>
      </c>
      <c r="S172" s="509" t="s">
        <v>474</v>
      </c>
      <c r="T172" s="508" t="s">
        <v>473</v>
      </c>
      <c r="U172" s="509" t="s">
        <v>474</v>
      </c>
      <c r="V172" s="508" t="s">
        <v>473</v>
      </c>
      <c r="W172" s="509" t="s">
        <v>474</v>
      </c>
      <c r="X172" s="508" t="s">
        <v>473</v>
      </c>
      <c r="Y172" s="509" t="s">
        <v>474</v>
      </c>
      <c r="Z172" s="508" t="s">
        <v>473</v>
      </c>
      <c r="AA172" s="509" t="s">
        <v>474</v>
      </c>
      <c r="AB172" s="508" t="s">
        <v>473</v>
      </c>
      <c r="AC172" s="509" t="s">
        <v>474</v>
      </c>
    </row>
    <row r="173" spans="3:83" x14ac:dyDescent="0.25">
      <c r="C173" s="490">
        <f>SUM(_Dept2Office)</f>
        <v>0</v>
      </c>
      <c r="D173" s="511" t="s">
        <v>466</v>
      </c>
      <c r="E173" s="424">
        <f>ROUND(1-SUM(F173,H173,J173,L173,N173,P173,R173,T173,V173,X173,Z173,AB173),10)</f>
        <v>0</v>
      </c>
      <c r="F173" s="538">
        <v>8.3699999999999997E-2</v>
      </c>
      <c r="G173" s="513">
        <f>C173*F173</f>
        <v>0</v>
      </c>
      <c r="H173" s="539">
        <v>8.3299999999999999E-2</v>
      </c>
      <c r="I173" s="514">
        <f>C173*H173</f>
        <v>0</v>
      </c>
      <c r="J173" s="538">
        <v>8.3299999999999999E-2</v>
      </c>
      <c r="K173" s="513">
        <f>C173*J173</f>
        <v>0</v>
      </c>
      <c r="L173" s="539">
        <v>8.3299999999999999E-2</v>
      </c>
      <c r="M173" s="514">
        <f>C173*L173</f>
        <v>0</v>
      </c>
      <c r="N173" s="538">
        <v>8.3299999999999999E-2</v>
      </c>
      <c r="O173" s="513">
        <f>C173*N173</f>
        <v>0</v>
      </c>
      <c r="P173" s="539">
        <v>8.3299999999999999E-2</v>
      </c>
      <c r="Q173" s="513">
        <f>C173*P173</f>
        <v>0</v>
      </c>
      <c r="R173" s="539">
        <v>8.3299999999999999E-2</v>
      </c>
      <c r="S173" s="513">
        <f>C173*R173</f>
        <v>0</v>
      </c>
      <c r="T173" s="539">
        <v>8.3299999999999999E-2</v>
      </c>
      <c r="U173" s="514">
        <f>C173*T173</f>
        <v>0</v>
      </c>
      <c r="V173" s="538">
        <v>8.3299999999999999E-2</v>
      </c>
      <c r="W173" s="513">
        <f>C173*V173</f>
        <v>0</v>
      </c>
      <c r="X173" s="539">
        <v>8.3299999999999999E-2</v>
      </c>
      <c r="Y173" s="514">
        <f>C173*X173</f>
        <v>0</v>
      </c>
      <c r="Z173" s="538">
        <v>8.3299999999999999E-2</v>
      </c>
      <c r="AA173" s="513">
        <f>C173*Z173</f>
        <v>0</v>
      </c>
      <c r="AB173" s="538">
        <v>8.3299999999999999E-2</v>
      </c>
      <c r="AC173" s="513">
        <f>C173*AB173</f>
        <v>0</v>
      </c>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row>
    <row r="174" spans="3:83" x14ac:dyDescent="0.25">
      <c r="C174" s="490">
        <f>SUM(_Dept2Field)</f>
        <v>0</v>
      </c>
      <c r="D174" s="491" t="s">
        <v>503</v>
      </c>
      <c r="E174" s="424">
        <f>ROUND(1-SUM(F174,H174,J174,L174,N174,P174,R174,T174,V174,X174,Z174,AB174),10)</f>
        <v>0</v>
      </c>
      <c r="F174" s="538">
        <v>8.3699999999999997E-2</v>
      </c>
      <c r="G174" s="513">
        <f>C174*F174</f>
        <v>0</v>
      </c>
      <c r="H174" s="539">
        <v>8.3299999999999999E-2</v>
      </c>
      <c r="I174" s="514">
        <f>C174*H174</f>
        <v>0</v>
      </c>
      <c r="J174" s="538">
        <v>8.3299999999999999E-2</v>
      </c>
      <c r="K174" s="513">
        <f>C174*J174</f>
        <v>0</v>
      </c>
      <c r="L174" s="539">
        <v>8.3299999999999999E-2</v>
      </c>
      <c r="M174" s="514">
        <f>C174*L174</f>
        <v>0</v>
      </c>
      <c r="N174" s="538">
        <v>8.3299999999999999E-2</v>
      </c>
      <c r="O174" s="513">
        <f>C174*N174</f>
        <v>0</v>
      </c>
      <c r="P174" s="539">
        <v>8.3299999999999999E-2</v>
      </c>
      <c r="Q174" s="513">
        <f>C174*P174</f>
        <v>0</v>
      </c>
      <c r="R174" s="539">
        <v>8.3299999999999999E-2</v>
      </c>
      <c r="S174" s="513">
        <f>C174*R174</f>
        <v>0</v>
      </c>
      <c r="T174" s="539">
        <v>8.3299999999999999E-2</v>
      </c>
      <c r="U174" s="514">
        <f>C174*T174</f>
        <v>0</v>
      </c>
      <c r="V174" s="538">
        <v>8.3299999999999999E-2</v>
      </c>
      <c r="W174" s="513">
        <f>C174*V174</f>
        <v>0</v>
      </c>
      <c r="X174" s="539">
        <v>8.3299999999999999E-2</v>
      </c>
      <c r="Y174" s="514">
        <f>C174*X174</f>
        <v>0</v>
      </c>
      <c r="Z174" s="538">
        <v>8.3299999999999999E-2</v>
      </c>
      <c r="AA174" s="513">
        <f>C174*Z174</f>
        <v>0</v>
      </c>
      <c r="AB174" s="538">
        <v>8.3299999999999999E-2</v>
      </c>
      <c r="AC174" s="513">
        <f>C174*AB174</f>
        <v>0</v>
      </c>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row>
    <row r="175" spans="3:83" ht="15" customHeight="1" x14ac:dyDescent="0.25">
      <c r="C175" s="537">
        <v>0</v>
      </c>
      <c r="D175" s="728" t="s">
        <v>617</v>
      </c>
      <c r="E175" s="424">
        <f>ROUND(1-SUM(F175,H175,J175,L175,N175,P175,R175,T175,V175,X175,Z175,AB175),10)</f>
        <v>0</v>
      </c>
      <c r="F175" s="538">
        <v>8.3699999999999997E-2</v>
      </c>
      <c r="G175" s="492">
        <f>C175*F175</f>
        <v>0</v>
      </c>
      <c r="H175" s="539">
        <v>8.3299999999999999E-2</v>
      </c>
      <c r="I175" s="493">
        <f>C175*H175</f>
        <v>0</v>
      </c>
      <c r="J175" s="538">
        <v>8.3299999999999999E-2</v>
      </c>
      <c r="K175" s="492">
        <f>C175*J175</f>
        <v>0</v>
      </c>
      <c r="L175" s="539">
        <v>8.3299999999999999E-2</v>
      </c>
      <c r="M175" s="493">
        <f>C175*L175</f>
        <v>0</v>
      </c>
      <c r="N175" s="538">
        <v>8.3299999999999999E-2</v>
      </c>
      <c r="O175" s="492">
        <f>C175*N175</f>
        <v>0</v>
      </c>
      <c r="P175" s="539">
        <v>8.3299999999999999E-2</v>
      </c>
      <c r="Q175" s="492">
        <f>C175*P175</f>
        <v>0</v>
      </c>
      <c r="R175" s="539">
        <v>8.3299999999999999E-2</v>
      </c>
      <c r="S175" s="492">
        <f>C175*R175</f>
        <v>0</v>
      </c>
      <c r="T175" s="539">
        <v>8.3299999999999999E-2</v>
      </c>
      <c r="U175" s="493">
        <f>C175*T175</f>
        <v>0</v>
      </c>
      <c r="V175" s="538">
        <v>8.3299999999999999E-2</v>
      </c>
      <c r="W175" s="492">
        <f>C175*V175</f>
        <v>0</v>
      </c>
      <c r="X175" s="539">
        <v>8.3299999999999999E-2</v>
      </c>
      <c r="Y175" s="493">
        <f>C175*X175</f>
        <v>0</v>
      </c>
      <c r="Z175" s="538">
        <v>8.3299999999999999E-2</v>
      </c>
      <c r="AA175" s="492">
        <f>C175*Z175</f>
        <v>0</v>
      </c>
      <c r="AB175" s="538">
        <v>8.3299999999999999E-2</v>
      </c>
      <c r="AC175" s="492">
        <f>C175*AB175</f>
        <v>0</v>
      </c>
    </row>
    <row r="176" spans="3:83" ht="15" customHeight="1" thickBot="1" x14ac:dyDescent="0.3">
      <c r="C176" s="496">
        <f>SUM(C173:C175)</f>
        <v>0</v>
      </c>
      <c r="D176" s="497" t="s">
        <v>616</v>
      </c>
      <c r="E176" s="419"/>
      <c r="F176" s="515"/>
      <c r="G176" s="499">
        <f>SUM(G173:G175)</f>
        <v>0</v>
      </c>
      <c r="H176" s="516"/>
      <c r="I176" s="500">
        <f>SUM(I173:I175)</f>
        <v>0</v>
      </c>
      <c r="J176" s="419"/>
      <c r="K176" s="499">
        <f>SUM(K173:K175)</f>
        <v>0</v>
      </c>
      <c r="L176" s="516"/>
      <c r="M176" s="500">
        <f>SUM(M173:M175)</f>
        <v>0</v>
      </c>
      <c r="N176" s="419"/>
      <c r="O176" s="499">
        <f>SUM(O173:O175)</f>
        <v>0</v>
      </c>
      <c r="P176" s="516"/>
      <c r="Q176" s="499">
        <f>SUM(Q173:Q175)</f>
        <v>0</v>
      </c>
      <c r="R176" s="516"/>
      <c r="S176" s="499">
        <f>SUM(S173:S175)</f>
        <v>0</v>
      </c>
      <c r="T176" s="516"/>
      <c r="U176" s="500">
        <f>SUM(U173:U175)</f>
        <v>0</v>
      </c>
      <c r="V176" s="419"/>
      <c r="W176" s="499">
        <f>SUM(W173:W175)</f>
        <v>0</v>
      </c>
      <c r="X176" s="516"/>
      <c r="Y176" s="500">
        <f>SUM(Y173:Y175)</f>
        <v>0</v>
      </c>
      <c r="Z176" s="419"/>
      <c r="AA176" s="499">
        <f>SUM(AA173:AA175)</f>
        <v>0</v>
      </c>
      <c r="AB176" s="419"/>
      <c r="AC176" s="499">
        <f>SUM(AC173:AC175)</f>
        <v>0</v>
      </c>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c r="BM176" s="512"/>
      <c r="BN176" s="512"/>
      <c r="BO176" s="512"/>
      <c r="BP176" s="512"/>
      <c r="BQ176" s="512"/>
      <c r="BR176" s="512"/>
      <c r="BS176" s="512"/>
      <c r="BT176" s="512"/>
      <c r="BU176" s="512"/>
      <c r="BV176" s="512"/>
      <c r="BW176" s="512"/>
      <c r="BX176" s="512"/>
      <c r="BY176" s="512"/>
      <c r="BZ176" s="512"/>
      <c r="CA176" s="512"/>
      <c r="CB176" s="512"/>
      <c r="CC176" s="512"/>
      <c r="CD176" s="512"/>
      <c r="CE176" s="512"/>
    </row>
    <row r="177" spans="3:33" ht="13.8" thickBot="1" x14ac:dyDescent="0.3">
      <c r="C177" s="502"/>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c r="AA177" s="317"/>
      <c r="AB177" s="317"/>
      <c r="AC177" s="504"/>
    </row>
    <row r="178" spans="3:33" ht="26.4" x14ac:dyDescent="0.25">
      <c r="C178" s="505" t="s">
        <v>472</v>
      </c>
      <c r="D178" s="506"/>
      <c r="E178" s="507" t="s">
        <v>467</v>
      </c>
      <c r="F178" s="508" t="s">
        <v>473</v>
      </c>
      <c r="G178" s="509" t="s">
        <v>474</v>
      </c>
      <c r="H178" s="508" t="s">
        <v>473</v>
      </c>
      <c r="I178" s="509" t="s">
        <v>474</v>
      </c>
      <c r="J178" s="508" t="s">
        <v>473</v>
      </c>
      <c r="K178" s="509" t="s">
        <v>474</v>
      </c>
      <c r="L178" s="508" t="s">
        <v>473</v>
      </c>
      <c r="M178" s="509" t="s">
        <v>474</v>
      </c>
      <c r="N178" s="508" t="s">
        <v>473</v>
      </c>
      <c r="O178" s="509" t="s">
        <v>474</v>
      </c>
      <c r="P178" s="508" t="s">
        <v>473</v>
      </c>
      <c r="Q178" s="509" t="s">
        <v>474</v>
      </c>
      <c r="R178" s="510" t="s">
        <v>473</v>
      </c>
      <c r="S178" s="509" t="s">
        <v>474</v>
      </c>
      <c r="T178" s="508" t="s">
        <v>473</v>
      </c>
      <c r="U178" s="509" t="s">
        <v>474</v>
      </c>
      <c r="V178" s="508" t="s">
        <v>473</v>
      </c>
      <c r="W178" s="509" t="s">
        <v>474</v>
      </c>
      <c r="X178" s="508" t="s">
        <v>473</v>
      </c>
      <c r="Y178" s="509" t="s">
        <v>474</v>
      </c>
      <c r="Z178" s="508" t="s">
        <v>473</v>
      </c>
      <c r="AA178" s="509" t="s">
        <v>474</v>
      </c>
      <c r="AB178" s="508" t="s">
        <v>473</v>
      </c>
      <c r="AC178" s="509" t="s">
        <v>474</v>
      </c>
    </row>
    <row r="179" spans="3:33" x14ac:dyDescent="0.25">
      <c r="C179" s="490">
        <f>SUM('Step 2-Overhead'!AF$10:AF$21)</f>
        <v>0</v>
      </c>
      <c r="D179" s="511" t="s">
        <v>330</v>
      </c>
      <c r="E179" s="437">
        <f t="shared" ref="E179:E189" si="39">ROUND(1-SUM(F179,H179,J179,L179,N179,P179,R179,T179,V179,X179,Z179,AB179),10)</f>
        <v>0</v>
      </c>
      <c r="F179" s="538">
        <v>8.3699999999999997E-2</v>
      </c>
      <c r="G179" s="513">
        <f t="shared" ref="G179:G189" si="40">C179*F179</f>
        <v>0</v>
      </c>
      <c r="H179" s="539">
        <v>8.3299999999999999E-2</v>
      </c>
      <c r="I179" s="514">
        <f t="shared" ref="I179:I189" si="41">C179*H179</f>
        <v>0</v>
      </c>
      <c r="J179" s="538">
        <v>8.3299999999999999E-2</v>
      </c>
      <c r="K179" s="513">
        <f t="shared" ref="K179:K189" si="42">C179*J179</f>
        <v>0</v>
      </c>
      <c r="L179" s="539">
        <v>8.3299999999999999E-2</v>
      </c>
      <c r="M179" s="514">
        <f t="shared" ref="M179:M189" si="43">C179*L179</f>
        <v>0</v>
      </c>
      <c r="N179" s="538">
        <v>8.3299999999999999E-2</v>
      </c>
      <c r="O179" s="513">
        <f t="shared" ref="O179:O189" si="44">C179*N179</f>
        <v>0</v>
      </c>
      <c r="P179" s="539">
        <v>8.3299999999999999E-2</v>
      </c>
      <c r="Q179" s="513">
        <f t="shared" ref="Q179:Q189" si="45">C179*P179</f>
        <v>0</v>
      </c>
      <c r="R179" s="539">
        <v>8.3299999999999999E-2</v>
      </c>
      <c r="S179" s="513">
        <f t="shared" ref="S179:S189" si="46">C179*R179</f>
        <v>0</v>
      </c>
      <c r="T179" s="539">
        <v>8.3299999999999999E-2</v>
      </c>
      <c r="U179" s="514">
        <f t="shared" ref="U179:U189" si="47">C179*T179</f>
        <v>0</v>
      </c>
      <c r="V179" s="538">
        <v>8.3299999999999999E-2</v>
      </c>
      <c r="W179" s="513">
        <f t="shared" ref="W179:W189" si="48">C179*V179</f>
        <v>0</v>
      </c>
      <c r="X179" s="539">
        <v>8.3299999999999999E-2</v>
      </c>
      <c r="Y179" s="514">
        <f t="shared" ref="Y179:Y189" si="49">C179*X179</f>
        <v>0</v>
      </c>
      <c r="Z179" s="538">
        <v>8.3299999999999999E-2</v>
      </c>
      <c r="AA179" s="513">
        <f t="shared" ref="AA179:AA189" si="50">C179*Z179</f>
        <v>0</v>
      </c>
      <c r="AB179" s="538">
        <v>8.3299999999999999E-2</v>
      </c>
      <c r="AC179" s="513">
        <f t="shared" ref="AC179:AC189" si="51">C179*AB179</f>
        <v>0</v>
      </c>
    </row>
    <row r="180" spans="3:33" x14ac:dyDescent="0.25">
      <c r="C180" s="490">
        <f>SUM('Step 2-Overhead'!AF$24:AF$38)</f>
        <v>0</v>
      </c>
      <c r="D180" s="511" t="s">
        <v>382</v>
      </c>
      <c r="E180" s="424">
        <f t="shared" si="39"/>
        <v>0</v>
      </c>
      <c r="F180" s="538">
        <v>8.3699999999999997E-2</v>
      </c>
      <c r="G180" s="513">
        <f t="shared" si="40"/>
        <v>0</v>
      </c>
      <c r="H180" s="539">
        <v>8.3299999999999999E-2</v>
      </c>
      <c r="I180" s="514">
        <f t="shared" si="41"/>
        <v>0</v>
      </c>
      <c r="J180" s="538">
        <v>8.3299999999999999E-2</v>
      </c>
      <c r="K180" s="513">
        <f t="shared" si="42"/>
        <v>0</v>
      </c>
      <c r="L180" s="539">
        <v>8.3299999999999999E-2</v>
      </c>
      <c r="M180" s="514">
        <f t="shared" si="43"/>
        <v>0</v>
      </c>
      <c r="N180" s="538">
        <v>8.3299999999999999E-2</v>
      </c>
      <c r="O180" s="513">
        <f t="shared" si="44"/>
        <v>0</v>
      </c>
      <c r="P180" s="539">
        <v>8.3299999999999999E-2</v>
      </c>
      <c r="Q180" s="513">
        <f t="shared" si="45"/>
        <v>0</v>
      </c>
      <c r="R180" s="539">
        <v>8.3299999999999999E-2</v>
      </c>
      <c r="S180" s="513">
        <f t="shared" si="46"/>
        <v>0</v>
      </c>
      <c r="T180" s="539">
        <v>8.3299999999999999E-2</v>
      </c>
      <c r="U180" s="514">
        <f t="shared" si="47"/>
        <v>0</v>
      </c>
      <c r="V180" s="538">
        <v>8.3299999999999999E-2</v>
      </c>
      <c r="W180" s="513">
        <f t="shared" si="48"/>
        <v>0</v>
      </c>
      <c r="X180" s="539">
        <v>8.3299999999999999E-2</v>
      </c>
      <c r="Y180" s="514">
        <f t="shared" si="49"/>
        <v>0</v>
      </c>
      <c r="Z180" s="538">
        <v>8.3299999999999999E-2</v>
      </c>
      <c r="AA180" s="513">
        <f t="shared" si="50"/>
        <v>0</v>
      </c>
      <c r="AB180" s="538">
        <v>8.3299999999999999E-2</v>
      </c>
      <c r="AC180" s="513">
        <f t="shared" si="51"/>
        <v>0</v>
      </c>
    </row>
    <row r="181" spans="3:33" x14ac:dyDescent="0.25">
      <c r="C181" s="490">
        <f>SUM('Step 2-Overhead'!AF$41:AF$48)</f>
        <v>0</v>
      </c>
      <c r="D181" s="511" t="s">
        <v>331</v>
      </c>
      <c r="E181" s="424">
        <f t="shared" si="39"/>
        <v>0</v>
      </c>
      <c r="F181" s="538">
        <v>8.3699999999999997E-2</v>
      </c>
      <c r="G181" s="513">
        <f t="shared" si="40"/>
        <v>0</v>
      </c>
      <c r="H181" s="539">
        <v>8.3299999999999999E-2</v>
      </c>
      <c r="I181" s="514">
        <f t="shared" si="41"/>
        <v>0</v>
      </c>
      <c r="J181" s="538">
        <v>8.3299999999999999E-2</v>
      </c>
      <c r="K181" s="513">
        <f t="shared" si="42"/>
        <v>0</v>
      </c>
      <c r="L181" s="539">
        <v>8.3299999999999999E-2</v>
      </c>
      <c r="M181" s="514">
        <f t="shared" si="43"/>
        <v>0</v>
      </c>
      <c r="N181" s="538">
        <v>8.3299999999999999E-2</v>
      </c>
      <c r="O181" s="513">
        <f t="shared" si="44"/>
        <v>0</v>
      </c>
      <c r="P181" s="539">
        <v>8.3299999999999999E-2</v>
      </c>
      <c r="Q181" s="513">
        <f t="shared" si="45"/>
        <v>0</v>
      </c>
      <c r="R181" s="539">
        <v>8.3299999999999999E-2</v>
      </c>
      <c r="S181" s="513">
        <f t="shared" si="46"/>
        <v>0</v>
      </c>
      <c r="T181" s="539">
        <v>8.3299999999999999E-2</v>
      </c>
      <c r="U181" s="514">
        <f t="shared" si="47"/>
        <v>0</v>
      </c>
      <c r="V181" s="538">
        <v>8.3299999999999999E-2</v>
      </c>
      <c r="W181" s="513">
        <f t="shared" si="48"/>
        <v>0</v>
      </c>
      <c r="X181" s="539">
        <v>8.3299999999999999E-2</v>
      </c>
      <c r="Y181" s="514">
        <f t="shared" si="49"/>
        <v>0</v>
      </c>
      <c r="Z181" s="538">
        <v>8.3299999999999999E-2</v>
      </c>
      <c r="AA181" s="513">
        <f t="shared" si="50"/>
        <v>0</v>
      </c>
      <c r="AB181" s="538">
        <v>8.3299999999999999E-2</v>
      </c>
      <c r="AC181" s="513">
        <f t="shared" si="51"/>
        <v>0</v>
      </c>
    </row>
    <row r="182" spans="3:33" x14ac:dyDescent="0.25">
      <c r="C182" s="490">
        <f>SUM('Step 2-Overhead'!AF$51:AF$61)</f>
        <v>0</v>
      </c>
      <c r="D182" s="511" t="s">
        <v>366</v>
      </c>
      <c r="E182" s="424">
        <f t="shared" si="39"/>
        <v>0</v>
      </c>
      <c r="F182" s="538">
        <v>8.3699999999999997E-2</v>
      </c>
      <c r="G182" s="513">
        <f t="shared" si="40"/>
        <v>0</v>
      </c>
      <c r="H182" s="539">
        <v>8.3299999999999999E-2</v>
      </c>
      <c r="I182" s="514">
        <f t="shared" si="41"/>
        <v>0</v>
      </c>
      <c r="J182" s="538">
        <v>8.3299999999999999E-2</v>
      </c>
      <c r="K182" s="513">
        <f t="shared" si="42"/>
        <v>0</v>
      </c>
      <c r="L182" s="539">
        <v>8.3299999999999999E-2</v>
      </c>
      <c r="M182" s="514">
        <f t="shared" si="43"/>
        <v>0</v>
      </c>
      <c r="N182" s="538">
        <v>8.3299999999999999E-2</v>
      </c>
      <c r="O182" s="513">
        <f t="shared" si="44"/>
        <v>0</v>
      </c>
      <c r="P182" s="539">
        <v>8.3299999999999999E-2</v>
      </c>
      <c r="Q182" s="513">
        <f t="shared" si="45"/>
        <v>0</v>
      </c>
      <c r="R182" s="539">
        <v>8.3299999999999999E-2</v>
      </c>
      <c r="S182" s="513">
        <f t="shared" si="46"/>
        <v>0</v>
      </c>
      <c r="T182" s="539">
        <v>8.3299999999999999E-2</v>
      </c>
      <c r="U182" s="514">
        <f t="shared" si="47"/>
        <v>0</v>
      </c>
      <c r="V182" s="538">
        <v>8.3299999999999999E-2</v>
      </c>
      <c r="W182" s="513">
        <f t="shared" si="48"/>
        <v>0</v>
      </c>
      <c r="X182" s="539">
        <v>8.3299999999999999E-2</v>
      </c>
      <c r="Y182" s="514">
        <f t="shared" si="49"/>
        <v>0</v>
      </c>
      <c r="Z182" s="538">
        <v>8.3299999999999999E-2</v>
      </c>
      <c r="AA182" s="513">
        <f t="shared" si="50"/>
        <v>0</v>
      </c>
      <c r="AB182" s="538">
        <v>8.3299999999999999E-2</v>
      </c>
      <c r="AC182" s="513">
        <f t="shared" si="51"/>
        <v>0</v>
      </c>
    </row>
    <row r="183" spans="3:33" x14ac:dyDescent="0.25">
      <c r="C183" s="490">
        <f>SUM('Step 2-Overhead'!AF$64:AF$88)</f>
        <v>0</v>
      </c>
      <c r="D183" s="511" t="s">
        <v>334</v>
      </c>
      <c r="E183" s="424">
        <f t="shared" si="39"/>
        <v>0</v>
      </c>
      <c r="F183" s="538">
        <v>8.3699999999999997E-2</v>
      </c>
      <c r="G183" s="513">
        <f t="shared" si="40"/>
        <v>0</v>
      </c>
      <c r="H183" s="539">
        <v>8.3299999999999999E-2</v>
      </c>
      <c r="I183" s="514">
        <f t="shared" si="41"/>
        <v>0</v>
      </c>
      <c r="J183" s="538">
        <v>8.3299999999999999E-2</v>
      </c>
      <c r="K183" s="513">
        <f t="shared" si="42"/>
        <v>0</v>
      </c>
      <c r="L183" s="539">
        <v>8.3299999999999999E-2</v>
      </c>
      <c r="M183" s="514">
        <f t="shared" si="43"/>
        <v>0</v>
      </c>
      <c r="N183" s="538">
        <v>8.3299999999999999E-2</v>
      </c>
      <c r="O183" s="513">
        <f t="shared" si="44"/>
        <v>0</v>
      </c>
      <c r="P183" s="539">
        <v>8.3299999999999999E-2</v>
      </c>
      <c r="Q183" s="513">
        <f t="shared" si="45"/>
        <v>0</v>
      </c>
      <c r="R183" s="539">
        <v>8.3299999999999999E-2</v>
      </c>
      <c r="S183" s="513">
        <f t="shared" si="46"/>
        <v>0</v>
      </c>
      <c r="T183" s="539">
        <v>8.3299999999999999E-2</v>
      </c>
      <c r="U183" s="514">
        <f t="shared" si="47"/>
        <v>0</v>
      </c>
      <c r="V183" s="538">
        <v>8.3299999999999999E-2</v>
      </c>
      <c r="W183" s="513">
        <f t="shared" si="48"/>
        <v>0</v>
      </c>
      <c r="X183" s="539">
        <v>8.3299999999999999E-2</v>
      </c>
      <c r="Y183" s="514">
        <f t="shared" si="49"/>
        <v>0</v>
      </c>
      <c r="Z183" s="538">
        <v>8.3299999999999999E-2</v>
      </c>
      <c r="AA183" s="513">
        <f t="shared" si="50"/>
        <v>0</v>
      </c>
      <c r="AB183" s="538">
        <v>8.3299999999999999E-2</v>
      </c>
      <c r="AC183" s="513">
        <f t="shared" si="51"/>
        <v>0</v>
      </c>
    </row>
    <row r="184" spans="3:33" x14ac:dyDescent="0.25">
      <c r="C184" s="490">
        <f>SUM('Step 2-Overhead'!AF$91:AF$101)</f>
        <v>0</v>
      </c>
      <c r="D184" s="511" t="s">
        <v>332</v>
      </c>
      <c r="E184" s="424">
        <f t="shared" si="39"/>
        <v>0</v>
      </c>
      <c r="F184" s="538">
        <v>8.3699999999999997E-2</v>
      </c>
      <c r="G184" s="513">
        <f t="shared" si="40"/>
        <v>0</v>
      </c>
      <c r="H184" s="539">
        <v>8.3299999999999999E-2</v>
      </c>
      <c r="I184" s="514">
        <f t="shared" si="41"/>
        <v>0</v>
      </c>
      <c r="J184" s="538">
        <v>8.3299999999999999E-2</v>
      </c>
      <c r="K184" s="513">
        <f t="shared" si="42"/>
        <v>0</v>
      </c>
      <c r="L184" s="539">
        <v>8.3299999999999999E-2</v>
      </c>
      <c r="M184" s="514">
        <f t="shared" si="43"/>
        <v>0</v>
      </c>
      <c r="N184" s="538">
        <v>8.3299999999999999E-2</v>
      </c>
      <c r="O184" s="513">
        <f t="shared" si="44"/>
        <v>0</v>
      </c>
      <c r="P184" s="539">
        <v>8.3299999999999999E-2</v>
      </c>
      <c r="Q184" s="513">
        <f t="shared" si="45"/>
        <v>0</v>
      </c>
      <c r="R184" s="539">
        <v>8.3299999999999999E-2</v>
      </c>
      <c r="S184" s="513">
        <f t="shared" si="46"/>
        <v>0</v>
      </c>
      <c r="T184" s="539">
        <v>8.3299999999999999E-2</v>
      </c>
      <c r="U184" s="514">
        <f t="shared" si="47"/>
        <v>0</v>
      </c>
      <c r="V184" s="538">
        <v>8.3299999999999999E-2</v>
      </c>
      <c r="W184" s="513">
        <f t="shared" si="48"/>
        <v>0</v>
      </c>
      <c r="X184" s="539">
        <v>8.3299999999999999E-2</v>
      </c>
      <c r="Y184" s="514">
        <f t="shared" si="49"/>
        <v>0</v>
      </c>
      <c r="Z184" s="538">
        <v>8.3299999999999999E-2</v>
      </c>
      <c r="AA184" s="513">
        <f t="shared" si="50"/>
        <v>0</v>
      </c>
      <c r="AB184" s="538">
        <v>8.3299999999999999E-2</v>
      </c>
      <c r="AC184" s="513">
        <f t="shared" si="51"/>
        <v>0</v>
      </c>
    </row>
    <row r="185" spans="3:33" x14ac:dyDescent="0.25">
      <c r="C185" s="517">
        <f>SUM('Step 2-Overhead'!AF$104:AF$110)</f>
        <v>0</v>
      </c>
      <c r="D185" s="511" t="s">
        <v>333</v>
      </c>
      <c r="E185" s="424">
        <f t="shared" si="39"/>
        <v>0</v>
      </c>
      <c r="F185" s="538">
        <v>8.3699999999999997E-2</v>
      </c>
      <c r="G185" s="513">
        <f t="shared" si="40"/>
        <v>0</v>
      </c>
      <c r="H185" s="539">
        <v>8.3299999999999999E-2</v>
      </c>
      <c r="I185" s="514">
        <f t="shared" si="41"/>
        <v>0</v>
      </c>
      <c r="J185" s="538">
        <v>8.3299999999999999E-2</v>
      </c>
      <c r="K185" s="513">
        <f t="shared" si="42"/>
        <v>0</v>
      </c>
      <c r="L185" s="539">
        <v>8.3299999999999999E-2</v>
      </c>
      <c r="M185" s="514">
        <f t="shared" si="43"/>
        <v>0</v>
      </c>
      <c r="N185" s="538">
        <v>8.3299999999999999E-2</v>
      </c>
      <c r="O185" s="513">
        <f t="shared" si="44"/>
        <v>0</v>
      </c>
      <c r="P185" s="539">
        <v>8.3299999999999999E-2</v>
      </c>
      <c r="Q185" s="513">
        <f t="shared" si="45"/>
        <v>0</v>
      </c>
      <c r="R185" s="539">
        <v>8.3299999999999999E-2</v>
      </c>
      <c r="S185" s="513">
        <f t="shared" si="46"/>
        <v>0</v>
      </c>
      <c r="T185" s="539">
        <v>8.3299999999999999E-2</v>
      </c>
      <c r="U185" s="514">
        <f t="shared" si="47"/>
        <v>0</v>
      </c>
      <c r="V185" s="538">
        <v>8.3299999999999999E-2</v>
      </c>
      <c r="W185" s="513">
        <f t="shared" si="48"/>
        <v>0</v>
      </c>
      <c r="X185" s="539">
        <v>8.3299999999999999E-2</v>
      </c>
      <c r="Y185" s="514">
        <f t="shared" si="49"/>
        <v>0</v>
      </c>
      <c r="Z185" s="538">
        <v>8.3299999999999999E-2</v>
      </c>
      <c r="AA185" s="513">
        <f t="shared" si="50"/>
        <v>0</v>
      </c>
      <c r="AB185" s="538">
        <v>8.3299999999999999E-2</v>
      </c>
      <c r="AC185" s="513">
        <f t="shared" si="51"/>
        <v>0</v>
      </c>
    </row>
    <row r="186" spans="3:33" x14ac:dyDescent="0.25">
      <c r="C186" s="490">
        <f>SUM('Step 2-Overhead'!AF$113:AF$118)</f>
        <v>0</v>
      </c>
      <c r="D186" s="511" t="s">
        <v>240</v>
      </c>
      <c r="E186" s="424">
        <f t="shared" si="39"/>
        <v>0</v>
      </c>
      <c r="F186" s="538">
        <v>8.3699999999999997E-2</v>
      </c>
      <c r="G186" s="513">
        <f t="shared" si="40"/>
        <v>0</v>
      </c>
      <c r="H186" s="539">
        <v>8.3299999999999999E-2</v>
      </c>
      <c r="I186" s="514">
        <f t="shared" si="41"/>
        <v>0</v>
      </c>
      <c r="J186" s="538">
        <v>8.3299999999999999E-2</v>
      </c>
      <c r="K186" s="513">
        <f t="shared" si="42"/>
        <v>0</v>
      </c>
      <c r="L186" s="539">
        <v>8.3299999999999999E-2</v>
      </c>
      <c r="M186" s="514">
        <f t="shared" si="43"/>
        <v>0</v>
      </c>
      <c r="N186" s="538">
        <v>8.3299999999999999E-2</v>
      </c>
      <c r="O186" s="513">
        <f t="shared" si="44"/>
        <v>0</v>
      </c>
      <c r="P186" s="539">
        <v>8.3299999999999999E-2</v>
      </c>
      <c r="Q186" s="513">
        <f t="shared" si="45"/>
        <v>0</v>
      </c>
      <c r="R186" s="539">
        <v>8.3299999999999999E-2</v>
      </c>
      <c r="S186" s="513">
        <f t="shared" si="46"/>
        <v>0</v>
      </c>
      <c r="T186" s="539">
        <v>8.3299999999999999E-2</v>
      </c>
      <c r="U186" s="514">
        <f t="shared" si="47"/>
        <v>0</v>
      </c>
      <c r="V186" s="538">
        <v>8.3299999999999999E-2</v>
      </c>
      <c r="W186" s="513">
        <f t="shared" si="48"/>
        <v>0</v>
      </c>
      <c r="X186" s="539">
        <v>8.3299999999999999E-2</v>
      </c>
      <c r="Y186" s="514">
        <f t="shared" si="49"/>
        <v>0</v>
      </c>
      <c r="Z186" s="538">
        <v>8.3299999999999999E-2</v>
      </c>
      <c r="AA186" s="513">
        <f t="shared" si="50"/>
        <v>0</v>
      </c>
      <c r="AB186" s="538">
        <v>8.3299999999999999E-2</v>
      </c>
      <c r="AC186" s="513">
        <f t="shared" si="51"/>
        <v>0</v>
      </c>
    </row>
    <row r="187" spans="3:33" x14ac:dyDescent="0.25">
      <c r="C187" s="490">
        <f>SUM('Step 2-Overhead'!AF$121:AF$133)</f>
        <v>0</v>
      </c>
      <c r="D187" s="511" t="s">
        <v>236</v>
      </c>
      <c r="E187" s="424">
        <f t="shared" si="39"/>
        <v>0</v>
      </c>
      <c r="F187" s="538">
        <v>8.3699999999999997E-2</v>
      </c>
      <c r="G187" s="513">
        <f t="shared" si="40"/>
        <v>0</v>
      </c>
      <c r="H187" s="539">
        <v>8.3299999999999999E-2</v>
      </c>
      <c r="I187" s="514">
        <f t="shared" si="41"/>
        <v>0</v>
      </c>
      <c r="J187" s="538">
        <v>8.3299999999999999E-2</v>
      </c>
      <c r="K187" s="513">
        <f t="shared" si="42"/>
        <v>0</v>
      </c>
      <c r="L187" s="539">
        <v>8.3299999999999999E-2</v>
      </c>
      <c r="M187" s="514">
        <f t="shared" si="43"/>
        <v>0</v>
      </c>
      <c r="N187" s="538">
        <v>8.3299999999999999E-2</v>
      </c>
      <c r="O187" s="513">
        <f t="shared" si="44"/>
        <v>0</v>
      </c>
      <c r="P187" s="539">
        <v>8.3299999999999999E-2</v>
      </c>
      <c r="Q187" s="513">
        <f t="shared" si="45"/>
        <v>0</v>
      </c>
      <c r="R187" s="539">
        <v>8.3299999999999999E-2</v>
      </c>
      <c r="S187" s="513">
        <f t="shared" si="46"/>
        <v>0</v>
      </c>
      <c r="T187" s="539">
        <v>8.3299999999999999E-2</v>
      </c>
      <c r="U187" s="514">
        <f t="shared" si="47"/>
        <v>0</v>
      </c>
      <c r="V187" s="538">
        <v>8.3299999999999999E-2</v>
      </c>
      <c r="W187" s="513">
        <f t="shared" si="48"/>
        <v>0</v>
      </c>
      <c r="X187" s="539">
        <v>8.3299999999999999E-2</v>
      </c>
      <c r="Y187" s="514">
        <f t="shared" si="49"/>
        <v>0</v>
      </c>
      <c r="Z187" s="538">
        <v>8.3299999999999999E-2</v>
      </c>
      <c r="AA187" s="513">
        <f t="shared" si="50"/>
        <v>0</v>
      </c>
      <c r="AB187" s="538">
        <v>8.3299999999999999E-2</v>
      </c>
      <c r="AC187" s="513">
        <f t="shared" si="51"/>
        <v>0</v>
      </c>
    </row>
    <row r="188" spans="3:33" x14ac:dyDescent="0.25">
      <c r="C188" s="490">
        <f>SUM('Step 2-Overhead'!AF$136:AF$140)</f>
        <v>0</v>
      </c>
      <c r="D188" s="511" t="s">
        <v>421</v>
      </c>
      <c r="E188" s="424">
        <f t="shared" si="39"/>
        <v>0</v>
      </c>
      <c r="F188" s="538">
        <v>8.3699999999999997E-2</v>
      </c>
      <c r="G188" s="513">
        <f t="shared" si="40"/>
        <v>0</v>
      </c>
      <c r="H188" s="539">
        <v>8.3299999999999999E-2</v>
      </c>
      <c r="I188" s="514">
        <f t="shared" si="41"/>
        <v>0</v>
      </c>
      <c r="J188" s="538">
        <v>8.3299999999999999E-2</v>
      </c>
      <c r="K188" s="513">
        <f t="shared" si="42"/>
        <v>0</v>
      </c>
      <c r="L188" s="539">
        <v>8.3299999999999999E-2</v>
      </c>
      <c r="M188" s="514">
        <f t="shared" si="43"/>
        <v>0</v>
      </c>
      <c r="N188" s="538">
        <v>8.3299999999999999E-2</v>
      </c>
      <c r="O188" s="513">
        <f t="shared" si="44"/>
        <v>0</v>
      </c>
      <c r="P188" s="539">
        <v>8.3299999999999999E-2</v>
      </c>
      <c r="Q188" s="513">
        <f t="shared" si="45"/>
        <v>0</v>
      </c>
      <c r="R188" s="539">
        <v>8.3299999999999999E-2</v>
      </c>
      <c r="S188" s="513">
        <f t="shared" si="46"/>
        <v>0</v>
      </c>
      <c r="T188" s="539">
        <v>8.3299999999999999E-2</v>
      </c>
      <c r="U188" s="514">
        <f t="shared" si="47"/>
        <v>0</v>
      </c>
      <c r="V188" s="538">
        <v>8.3299999999999999E-2</v>
      </c>
      <c r="W188" s="513">
        <f t="shared" si="48"/>
        <v>0</v>
      </c>
      <c r="X188" s="539">
        <v>8.3299999999999999E-2</v>
      </c>
      <c r="Y188" s="514">
        <f t="shared" si="49"/>
        <v>0</v>
      </c>
      <c r="Z188" s="538">
        <v>8.3299999999999999E-2</v>
      </c>
      <c r="AA188" s="513">
        <f t="shared" si="50"/>
        <v>0</v>
      </c>
      <c r="AB188" s="538">
        <v>8.3299999999999999E-2</v>
      </c>
      <c r="AC188" s="513">
        <f t="shared" si="51"/>
        <v>0</v>
      </c>
    </row>
    <row r="189" spans="3:33" x14ac:dyDescent="0.25">
      <c r="C189" s="490">
        <f>SUM('Step 2-Overhead'!AF$143:AF$150)</f>
        <v>0</v>
      </c>
      <c r="D189" s="511" t="s">
        <v>338</v>
      </c>
      <c r="E189" s="424">
        <f t="shared" si="39"/>
        <v>0</v>
      </c>
      <c r="F189" s="538">
        <v>8.3699999999999997E-2</v>
      </c>
      <c r="G189" s="513">
        <f t="shared" si="40"/>
        <v>0</v>
      </c>
      <c r="H189" s="539">
        <v>8.3299999999999999E-2</v>
      </c>
      <c r="I189" s="514">
        <f t="shared" si="41"/>
        <v>0</v>
      </c>
      <c r="J189" s="538">
        <v>8.3299999999999999E-2</v>
      </c>
      <c r="K189" s="513">
        <f t="shared" si="42"/>
        <v>0</v>
      </c>
      <c r="L189" s="539">
        <v>8.3299999999999999E-2</v>
      </c>
      <c r="M189" s="514">
        <f t="shared" si="43"/>
        <v>0</v>
      </c>
      <c r="N189" s="538">
        <v>8.3299999999999999E-2</v>
      </c>
      <c r="O189" s="513">
        <f t="shared" si="44"/>
        <v>0</v>
      </c>
      <c r="P189" s="539">
        <v>8.3299999999999999E-2</v>
      </c>
      <c r="Q189" s="513">
        <f t="shared" si="45"/>
        <v>0</v>
      </c>
      <c r="R189" s="539">
        <v>8.3299999999999999E-2</v>
      </c>
      <c r="S189" s="513">
        <f t="shared" si="46"/>
        <v>0</v>
      </c>
      <c r="T189" s="539">
        <v>8.3299999999999999E-2</v>
      </c>
      <c r="U189" s="514">
        <f t="shared" si="47"/>
        <v>0</v>
      </c>
      <c r="V189" s="538">
        <v>8.3299999999999999E-2</v>
      </c>
      <c r="W189" s="513">
        <f t="shared" si="48"/>
        <v>0</v>
      </c>
      <c r="X189" s="539">
        <v>8.3299999999999999E-2</v>
      </c>
      <c r="Y189" s="514">
        <f t="shared" si="49"/>
        <v>0</v>
      </c>
      <c r="Z189" s="538">
        <v>8.3299999999999999E-2</v>
      </c>
      <c r="AA189" s="513">
        <f t="shared" si="50"/>
        <v>0</v>
      </c>
      <c r="AB189" s="538">
        <v>8.3299999999999999E-2</v>
      </c>
      <c r="AC189" s="513">
        <f t="shared" si="51"/>
        <v>0</v>
      </c>
    </row>
    <row r="190" spans="3:33" ht="13.8" thickBot="1" x14ac:dyDescent="0.3">
      <c r="C190" s="496">
        <f>SUM(C179:C189)</f>
        <v>0</v>
      </c>
      <c r="D190" s="497" t="s">
        <v>469</v>
      </c>
      <c r="E190" s="463"/>
      <c r="F190" s="501"/>
      <c r="G190" s="499">
        <f>SUM(G179:G189)</f>
        <v>0</v>
      </c>
      <c r="H190" s="497"/>
      <c r="I190" s="500">
        <f>SUM(I179:I189)</f>
        <v>0</v>
      </c>
      <c r="J190" s="501"/>
      <c r="K190" s="499">
        <f>SUM(K179:K189)</f>
        <v>0</v>
      </c>
      <c r="L190" s="497"/>
      <c r="M190" s="500">
        <f>SUM(M179:M189)</f>
        <v>0</v>
      </c>
      <c r="N190" s="501"/>
      <c r="O190" s="499">
        <f>SUM(O179:O189)</f>
        <v>0</v>
      </c>
      <c r="P190" s="497"/>
      <c r="Q190" s="499">
        <f>SUM(Q179:Q189)</f>
        <v>0</v>
      </c>
      <c r="R190" s="497"/>
      <c r="S190" s="499">
        <f>SUM(S179:S189)</f>
        <v>0</v>
      </c>
      <c r="T190" s="497"/>
      <c r="U190" s="500">
        <f>SUM(U179:U189)</f>
        <v>0</v>
      </c>
      <c r="V190" s="501"/>
      <c r="W190" s="499">
        <f>SUM(W179:W189)</f>
        <v>0</v>
      </c>
      <c r="X190" s="497"/>
      <c r="Y190" s="500">
        <f>SUM(Y179:Y189)</f>
        <v>0</v>
      </c>
      <c r="Z190" s="501"/>
      <c r="AA190" s="499">
        <f>SUM(AA179:AA189)</f>
        <v>0</v>
      </c>
      <c r="AB190" s="501"/>
      <c r="AC190" s="499">
        <f>SUM(AC179:AC189)</f>
        <v>0</v>
      </c>
    </row>
    <row r="191" spans="3:33" ht="13.8" thickBot="1" x14ac:dyDescent="0.3">
      <c r="C191" s="518"/>
      <c r="D191" s="519"/>
      <c r="E191" s="520"/>
      <c r="F191" s="521"/>
      <c r="G191" s="522"/>
      <c r="H191" s="521"/>
      <c r="I191" s="522"/>
      <c r="J191" s="521"/>
      <c r="K191" s="522"/>
      <c r="L191" s="521"/>
      <c r="M191" s="522"/>
      <c r="N191" s="521"/>
      <c r="O191" s="522"/>
      <c r="P191" s="521"/>
      <c r="Q191" s="523"/>
      <c r="R191" s="521"/>
      <c r="S191" s="522"/>
      <c r="T191" s="521"/>
      <c r="U191" s="522"/>
      <c r="V191" s="521"/>
      <c r="W191" s="522"/>
      <c r="X191" s="521"/>
      <c r="Y191" s="522"/>
      <c r="Z191" s="521"/>
      <c r="AA191" s="522"/>
      <c r="AB191" s="521"/>
      <c r="AC191" s="523"/>
    </row>
    <row r="192" spans="3:33" ht="16.2" thickBot="1" x14ac:dyDescent="0.35">
      <c r="C192" s="524">
        <f ca="1">SUM(G192,I192,K192,M192,O192,Q192,S192,U192,W192,Y192,AA192,AC192)</f>
        <v>0</v>
      </c>
      <c r="D192" s="525" t="s">
        <v>502</v>
      </c>
      <c r="E192" s="526"/>
      <c r="F192" s="527"/>
      <c r="G192" s="528">
        <f ca="1">G170-(G176+G190)</f>
        <v>0</v>
      </c>
      <c r="H192" s="529"/>
      <c r="I192" s="530">
        <f ca="1">I170-(I176+I190)</f>
        <v>0</v>
      </c>
      <c r="J192" s="531"/>
      <c r="K192" s="528">
        <f ca="1">K170-(K176+K190)</f>
        <v>0</v>
      </c>
      <c r="L192" s="529"/>
      <c r="M192" s="530">
        <f ca="1">M170-(M176+M190)</f>
        <v>0</v>
      </c>
      <c r="N192" s="531"/>
      <c r="O192" s="528">
        <f ca="1">O170-(O176+O190)</f>
        <v>0</v>
      </c>
      <c r="P192" s="529"/>
      <c r="Q192" s="528">
        <f ca="1">Q170-(Q176+Q190)</f>
        <v>0</v>
      </c>
      <c r="R192" s="529"/>
      <c r="S192" s="528">
        <f ca="1">S170-(S176+S190)</f>
        <v>0</v>
      </c>
      <c r="T192" s="529"/>
      <c r="U192" s="530">
        <f ca="1">U170-(U176+U190)</f>
        <v>0</v>
      </c>
      <c r="V192" s="531"/>
      <c r="W192" s="528">
        <f ca="1">W170-(W176+W190)</f>
        <v>0</v>
      </c>
      <c r="X192" s="529"/>
      <c r="Y192" s="530">
        <f ca="1">Y170-(Y176+Y190)</f>
        <v>0</v>
      </c>
      <c r="Z192" s="531"/>
      <c r="AA192" s="528">
        <f ca="1">AA170-(AA176+AA190)</f>
        <v>0</v>
      </c>
      <c r="AB192" s="531"/>
      <c r="AC192" s="528">
        <f ca="1">AC170-(AC176+AC190)</f>
        <v>0</v>
      </c>
      <c r="AG192" s="81"/>
    </row>
    <row r="193" spans="3:29" ht="16.2" thickBot="1" x14ac:dyDescent="0.35">
      <c r="C193" s="81"/>
      <c r="E193" s="577"/>
      <c r="F193" s="1295" t="s">
        <v>448</v>
      </c>
      <c r="G193" s="1296"/>
      <c r="H193" s="1295" t="s">
        <v>449</v>
      </c>
      <c r="I193" s="1296"/>
      <c r="J193" s="1295" t="s">
        <v>450</v>
      </c>
      <c r="K193" s="1296"/>
      <c r="L193" s="1295" t="s">
        <v>451</v>
      </c>
      <c r="M193" s="1296"/>
      <c r="N193" s="1295" t="s">
        <v>452</v>
      </c>
      <c r="O193" s="1296"/>
      <c r="P193" s="1295" t="s">
        <v>453</v>
      </c>
      <c r="Q193" s="1296"/>
      <c r="R193" s="1297" t="s">
        <v>454</v>
      </c>
      <c r="S193" s="1296"/>
      <c r="T193" s="1295" t="s">
        <v>455</v>
      </c>
      <c r="U193" s="1296"/>
      <c r="V193" s="1295" t="s">
        <v>456</v>
      </c>
      <c r="W193" s="1296"/>
      <c r="X193" s="1295" t="s">
        <v>457</v>
      </c>
      <c r="Y193" s="1296"/>
      <c r="Z193" s="1295" t="s">
        <v>458</v>
      </c>
      <c r="AA193" s="1296"/>
      <c r="AB193" s="1295" t="s">
        <v>459</v>
      </c>
      <c r="AC193" s="1296"/>
    </row>
    <row r="194" spans="3:29" ht="13.8" thickBot="1" x14ac:dyDescent="0.3"/>
    <row r="195" spans="3:29" ht="20.25" customHeight="1" thickBot="1" x14ac:dyDescent="0.3">
      <c r="C195" s="1298" t="str">
        <f>('Step 1-Employee Info'!J11)&amp;" Cash Flow"</f>
        <v>Department 2 Name Cash Flow</v>
      </c>
      <c r="D195" s="1299"/>
    </row>
    <row r="196" spans="3:29" ht="13.8" x14ac:dyDescent="0.25">
      <c r="C196" s="540">
        <v>0</v>
      </c>
      <c r="D196" s="532" t="s">
        <v>491</v>
      </c>
      <c r="G196" s="81"/>
    </row>
    <row r="197" spans="3:29" x14ac:dyDescent="0.25">
      <c r="C197" s="533">
        <f ca="1">C196+G192</f>
        <v>0</v>
      </c>
      <c r="D197" s="534" t="s">
        <v>448</v>
      </c>
    </row>
    <row r="198" spans="3:29" x14ac:dyDescent="0.25">
      <c r="C198" s="533">
        <f ca="1">C197+I192</f>
        <v>0</v>
      </c>
      <c r="D198" s="534" t="s">
        <v>449</v>
      </c>
    </row>
    <row r="199" spans="3:29" x14ac:dyDescent="0.25">
      <c r="C199" s="533">
        <f ca="1">C198+K192</f>
        <v>0</v>
      </c>
      <c r="D199" s="534" t="s">
        <v>450</v>
      </c>
    </row>
    <row r="200" spans="3:29" x14ac:dyDescent="0.25">
      <c r="C200" s="533">
        <f ca="1">C199+M192</f>
        <v>0</v>
      </c>
      <c r="D200" s="534" t="s">
        <v>451</v>
      </c>
    </row>
    <row r="201" spans="3:29" x14ac:dyDescent="0.25">
      <c r="C201" s="533">
        <f ca="1">C200+O192</f>
        <v>0</v>
      </c>
      <c r="D201" s="534" t="s">
        <v>452</v>
      </c>
    </row>
    <row r="202" spans="3:29" x14ac:dyDescent="0.25">
      <c r="C202" s="533">
        <f ca="1">C201+Q192</f>
        <v>0</v>
      </c>
      <c r="D202" s="534" t="s">
        <v>453</v>
      </c>
    </row>
    <row r="203" spans="3:29" x14ac:dyDescent="0.25">
      <c r="C203" s="533">
        <f ca="1">C202+S192</f>
        <v>0</v>
      </c>
      <c r="D203" s="534" t="s">
        <v>454</v>
      </c>
    </row>
    <row r="204" spans="3:29" x14ac:dyDescent="0.25">
      <c r="C204" s="533">
        <f ca="1">C203+U192</f>
        <v>0</v>
      </c>
      <c r="D204" s="534" t="s">
        <v>455</v>
      </c>
    </row>
    <row r="205" spans="3:29" x14ac:dyDescent="0.25">
      <c r="C205" s="533">
        <f ca="1">C204+W192</f>
        <v>0</v>
      </c>
      <c r="D205" s="534" t="s">
        <v>456</v>
      </c>
    </row>
    <row r="206" spans="3:29" x14ac:dyDescent="0.25">
      <c r="C206" s="533">
        <f ca="1">C205+Y192</f>
        <v>0</v>
      </c>
      <c r="D206" s="534" t="s">
        <v>457</v>
      </c>
    </row>
    <row r="207" spans="3:29" x14ac:dyDescent="0.25">
      <c r="C207" s="533">
        <f ca="1">C206+AA192</f>
        <v>0</v>
      </c>
      <c r="D207" s="534" t="s">
        <v>458</v>
      </c>
    </row>
    <row r="208" spans="3:29" x14ac:dyDescent="0.25">
      <c r="C208" s="533">
        <f ca="1">C207+AC192</f>
        <v>0</v>
      </c>
      <c r="D208" s="534" t="s">
        <v>459</v>
      </c>
    </row>
    <row r="209" spans="3:83" ht="14.4" thickBot="1" x14ac:dyDescent="0.3">
      <c r="C209" s="535">
        <f ca="1">C196+C192</f>
        <v>0</v>
      </c>
      <c r="D209" s="536" t="s">
        <v>492</v>
      </c>
    </row>
    <row r="212" spans="3:83" ht="21.75" customHeight="1" thickBot="1" x14ac:dyDescent="0.35">
      <c r="Z212" s="14"/>
      <c r="AA212" s="14"/>
      <c r="AB212" s="14"/>
      <c r="AC212" s="14"/>
    </row>
    <row r="213" spans="3:83" ht="24.75" customHeight="1" thickBot="1" x14ac:dyDescent="0.35">
      <c r="C213" s="1303" t="str">
        <f>'Step 1-Employee Info'!J12</f>
        <v>Department 3 Name</v>
      </c>
      <c r="D213" s="1304"/>
      <c r="E213" s="1305"/>
      <c r="F213" s="1295" t="s">
        <v>448</v>
      </c>
      <c r="G213" s="1296"/>
      <c r="H213" s="1295" t="s">
        <v>449</v>
      </c>
      <c r="I213" s="1296"/>
      <c r="J213" s="1295" t="s">
        <v>450</v>
      </c>
      <c r="K213" s="1296"/>
      <c r="L213" s="1295" t="s">
        <v>451</v>
      </c>
      <c r="M213" s="1296"/>
      <c r="N213" s="1295" t="s">
        <v>452</v>
      </c>
      <c r="O213" s="1296"/>
      <c r="P213" s="1295" t="s">
        <v>453</v>
      </c>
      <c r="Q213" s="1296"/>
      <c r="R213" s="1297" t="s">
        <v>454</v>
      </c>
      <c r="S213" s="1296"/>
      <c r="T213" s="1295" t="s">
        <v>455</v>
      </c>
      <c r="U213" s="1296"/>
      <c r="V213" s="1295" t="s">
        <v>456</v>
      </c>
      <c r="W213" s="1296"/>
      <c r="X213" s="1295" t="s">
        <v>457</v>
      </c>
      <c r="Y213" s="1296"/>
      <c r="Z213" s="1295" t="s">
        <v>458</v>
      </c>
      <c r="AA213" s="1296"/>
      <c r="AB213" s="1295" t="s">
        <v>459</v>
      </c>
      <c r="AC213" s="1296"/>
    </row>
    <row r="214" spans="3:83" ht="26.4" x14ac:dyDescent="0.25">
      <c r="C214" s="484" t="s">
        <v>471</v>
      </c>
      <c r="D214" s="485"/>
      <c r="E214" s="486" t="s">
        <v>467</v>
      </c>
      <c r="F214" s="487" t="s">
        <v>473</v>
      </c>
      <c r="G214" s="488" t="s">
        <v>474</v>
      </c>
      <c r="H214" s="487" t="s">
        <v>473</v>
      </c>
      <c r="I214" s="488" t="s">
        <v>474</v>
      </c>
      <c r="J214" s="487" t="s">
        <v>473</v>
      </c>
      <c r="K214" s="488" t="s">
        <v>474</v>
      </c>
      <c r="L214" s="487" t="s">
        <v>473</v>
      </c>
      <c r="M214" s="488" t="s">
        <v>474</v>
      </c>
      <c r="N214" s="487" t="s">
        <v>473</v>
      </c>
      <c r="O214" s="488" t="s">
        <v>474</v>
      </c>
      <c r="P214" s="487" t="s">
        <v>473</v>
      </c>
      <c r="Q214" s="488" t="s">
        <v>474</v>
      </c>
      <c r="R214" s="489" t="s">
        <v>473</v>
      </c>
      <c r="S214" s="488" t="s">
        <v>474</v>
      </c>
      <c r="T214" s="487" t="s">
        <v>473</v>
      </c>
      <c r="U214" s="488" t="s">
        <v>474</v>
      </c>
      <c r="V214" s="487" t="s">
        <v>473</v>
      </c>
      <c r="W214" s="488" t="s">
        <v>474</v>
      </c>
      <c r="X214" s="487" t="s">
        <v>473</v>
      </c>
      <c r="Y214" s="488" t="s">
        <v>474</v>
      </c>
      <c r="Z214" s="487" t="s">
        <v>473</v>
      </c>
      <c r="AA214" s="488" t="s">
        <v>474</v>
      </c>
      <c r="AB214" s="487" t="s">
        <v>473</v>
      </c>
      <c r="AC214" s="488" t="s">
        <v>474</v>
      </c>
    </row>
    <row r="215" spans="3:83" x14ac:dyDescent="0.25">
      <c r="C215" s="490">
        <f ca="1">'Step 4-Reports &amp; Comparisons'!BC292*'Step 3-Pricing'!H13</f>
        <v>0</v>
      </c>
      <c r="D215" s="491" t="s">
        <v>461</v>
      </c>
      <c r="E215" s="437">
        <f>ROUND(1-SUM(F215,H215,J215,L215,N215,P215,R215,T215,V215,X215,Z215,AB215),10)</f>
        <v>0</v>
      </c>
      <c r="F215" s="538">
        <v>8.3699999999999997E-2</v>
      </c>
      <c r="G215" s="492">
        <f ca="1">C215*F215</f>
        <v>0</v>
      </c>
      <c r="H215" s="539">
        <v>8.3299999999999999E-2</v>
      </c>
      <c r="I215" s="493">
        <f ca="1">C215*H215</f>
        <v>0</v>
      </c>
      <c r="J215" s="538">
        <v>8.3299999999999999E-2</v>
      </c>
      <c r="K215" s="492">
        <f ca="1">C215*J215</f>
        <v>0</v>
      </c>
      <c r="L215" s="539">
        <v>8.3299999999999999E-2</v>
      </c>
      <c r="M215" s="493">
        <f ca="1">C215*L215</f>
        <v>0</v>
      </c>
      <c r="N215" s="538">
        <v>8.3299999999999999E-2</v>
      </c>
      <c r="O215" s="492">
        <f ca="1">C215*N215</f>
        <v>0</v>
      </c>
      <c r="P215" s="539">
        <v>8.3299999999999999E-2</v>
      </c>
      <c r="Q215" s="492">
        <f ca="1">C215*P215</f>
        <v>0</v>
      </c>
      <c r="R215" s="539">
        <v>8.3299999999999999E-2</v>
      </c>
      <c r="S215" s="492">
        <f ca="1">C215*R215</f>
        <v>0</v>
      </c>
      <c r="T215" s="539">
        <v>8.3299999999999999E-2</v>
      </c>
      <c r="U215" s="493">
        <f ca="1">C215*T215</f>
        <v>0</v>
      </c>
      <c r="V215" s="538">
        <v>8.3299999999999999E-2</v>
      </c>
      <c r="W215" s="492">
        <f ca="1">C215*V215</f>
        <v>0</v>
      </c>
      <c r="X215" s="539">
        <v>8.3299999999999999E-2</v>
      </c>
      <c r="Y215" s="493">
        <f ca="1">C215*X215</f>
        <v>0</v>
      </c>
      <c r="Z215" s="538">
        <v>8.3299999999999999E-2</v>
      </c>
      <c r="AA215" s="492">
        <f ca="1">C215*Z215</f>
        <v>0</v>
      </c>
      <c r="AB215" s="538">
        <v>8.3299999999999999E-2</v>
      </c>
      <c r="AC215" s="492">
        <f ca="1">C215*AB215</f>
        <v>0</v>
      </c>
    </row>
    <row r="216" spans="3:83" ht="15" customHeight="1" x14ac:dyDescent="0.25">
      <c r="C216" s="537">
        <v>0</v>
      </c>
      <c r="D216" s="728" t="s">
        <v>618</v>
      </c>
      <c r="E216" s="424">
        <f>ROUND(1-SUM(F216,H216,J216,L216,N216,P216,R216,T216,V216,X216,Z216,AB216),10)</f>
        <v>0</v>
      </c>
      <c r="F216" s="538">
        <v>8.3699999999999997E-2</v>
      </c>
      <c r="G216" s="492">
        <f>C216*F216</f>
        <v>0</v>
      </c>
      <c r="H216" s="539">
        <v>8.3299999999999999E-2</v>
      </c>
      <c r="I216" s="493">
        <f>C216*H216</f>
        <v>0</v>
      </c>
      <c r="J216" s="538">
        <v>8.3299999999999999E-2</v>
      </c>
      <c r="K216" s="492">
        <f>C216*J216</f>
        <v>0</v>
      </c>
      <c r="L216" s="539">
        <v>8.3299999999999999E-2</v>
      </c>
      <c r="M216" s="493">
        <f>C216*L216</f>
        <v>0</v>
      </c>
      <c r="N216" s="538">
        <v>8.3299999999999999E-2</v>
      </c>
      <c r="O216" s="492">
        <f>C216*N216</f>
        <v>0</v>
      </c>
      <c r="P216" s="539">
        <v>8.3299999999999999E-2</v>
      </c>
      <c r="Q216" s="492">
        <f>C216*P216</f>
        <v>0</v>
      </c>
      <c r="R216" s="539">
        <v>8.3299999999999999E-2</v>
      </c>
      <c r="S216" s="492">
        <f>C216*R216</f>
        <v>0</v>
      </c>
      <c r="T216" s="539">
        <v>8.3299999999999999E-2</v>
      </c>
      <c r="U216" s="493">
        <f>C216*T216</f>
        <v>0</v>
      </c>
      <c r="V216" s="538">
        <v>8.3299999999999999E-2</v>
      </c>
      <c r="W216" s="492">
        <f>C216*V216</f>
        <v>0</v>
      </c>
      <c r="X216" s="539">
        <v>8.3299999999999999E-2</v>
      </c>
      <c r="Y216" s="493">
        <f>C216*X216</f>
        <v>0</v>
      </c>
      <c r="Z216" s="538">
        <v>8.3299999999999999E-2</v>
      </c>
      <c r="AA216" s="492">
        <f>C216*Z216</f>
        <v>0</v>
      </c>
      <c r="AB216" s="538">
        <v>8.3299999999999999E-2</v>
      </c>
      <c r="AC216" s="492">
        <f>C216*AB216</f>
        <v>0</v>
      </c>
    </row>
    <row r="217" spans="3:83" ht="15" customHeight="1" x14ac:dyDescent="0.25">
      <c r="C217" s="537">
        <v>0</v>
      </c>
      <c r="D217" s="728" t="s">
        <v>87</v>
      </c>
      <c r="E217" s="424">
        <f>ROUND(1-SUM(F217,H217,J217,L217,N217,P217,R217,T217,V217,X217,Z217,AB217),10)</f>
        <v>0</v>
      </c>
      <c r="F217" s="538">
        <v>8.3699999999999997E-2</v>
      </c>
      <c r="G217" s="492">
        <f>C217*F217</f>
        <v>0</v>
      </c>
      <c r="H217" s="539">
        <v>8.3299999999999999E-2</v>
      </c>
      <c r="I217" s="493">
        <f>C217*H217</f>
        <v>0</v>
      </c>
      <c r="J217" s="538">
        <v>8.3299999999999999E-2</v>
      </c>
      <c r="K217" s="492">
        <f>C217*J217</f>
        <v>0</v>
      </c>
      <c r="L217" s="539">
        <v>8.3299999999999999E-2</v>
      </c>
      <c r="M217" s="493">
        <f>C217*L217</f>
        <v>0</v>
      </c>
      <c r="N217" s="538">
        <v>8.3299999999999999E-2</v>
      </c>
      <c r="O217" s="492">
        <f>C217*N217</f>
        <v>0</v>
      </c>
      <c r="P217" s="539">
        <v>8.3299999999999999E-2</v>
      </c>
      <c r="Q217" s="492">
        <f>C217*P217</f>
        <v>0</v>
      </c>
      <c r="R217" s="539">
        <v>8.3299999999999999E-2</v>
      </c>
      <c r="S217" s="492">
        <f>C217*R217</f>
        <v>0</v>
      </c>
      <c r="T217" s="539">
        <v>8.3299999999999999E-2</v>
      </c>
      <c r="U217" s="493">
        <f>C217*T217</f>
        <v>0</v>
      </c>
      <c r="V217" s="538">
        <v>8.3299999999999999E-2</v>
      </c>
      <c r="W217" s="492">
        <f>C217*V217</f>
        <v>0</v>
      </c>
      <c r="X217" s="539">
        <v>8.3299999999999999E-2</v>
      </c>
      <c r="Y217" s="493">
        <f>C217*X217</f>
        <v>0</v>
      </c>
      <c r="Z217" s="538">
        <v>8.3299999999999999E-2</v>
      </c>
      <c r="AA217" s="492">
        <f>C217*Z217</f>
        <v>0</v>
      </c>
      <c r="AB217" s="538">
        <v>8.3299999999999999E-2</v>
      </c>
      <c r="AC217" s="492">
        <f>C217*AB217</f>
        <v>0</v>
      </c>
    </row>
    <row r="218" spans="3:83" ht="15" customHeight="1" x14ac:dyDescent="0.25">
      <c r="C218" s="537">
        <v>0</v>
      </c>
      <c r="D218" s="728" t="s">
        <v>232</v>
      </c>
      <c r="E218" s="424">
        <f>ROUND(1-SUM(F218,H218,J218,L218,N218,P218,R218,T218,V218,X218,Z218,AB218),10)</f>
        <v>0</v>
      </c>
      <c r="F218" s="538">
        <v>8.3699999999999997E-2</v>
      </c>
      <c r="G218" s="494">
        <f>C218*F218</f>
        <v>0</v>
      </c>
      <c r="H218" s="539">
        <v>8.3299999999999999E-2</v>
      </c>
      <c r="I218" s="495">
        <f>C218*H218</f>
        <v>0</v>
      </c>
      <c r="J218" s="538">
        <v>8.3299999999999999E-2</v>
      </c>
      <c r="K218" s="494">
        <f>C218*J218</f>
        <v>0</v>
      </c>
      <c r="L218" s="539">
        <v>8.3299999999999999E-2</v>
      </c>
      <c r="M218" s="495">
        <f>C218*L218</f>
        <v>0</v>
      </c>
      <c r="N218" s="538">
        <v>8.3299999999999999E-2</v>
      </c>
      <c r="O218" s="494">
        <f>C218*N218</f>
        <v>0</v>
      </c>
      <c r="P218" s="539">
        <v>8.3299999999999999E-2</v>
      </c>
      <c r="Q218" s="494">
        <f>C218*P218</f>
        <v>0</v>
      </c>
      <c r="R218" s="539">
        <v>8.3299999999999999E-2</v>
      </c>
      <c r="S218" s="494">
        <f>C218*R218</f>
        <v>0</v>
      </c>
      <c r="T218" s="539">
        <v>8.3299999999999999E-2</v>
      </c>
      <c r="U218" s="495">
        <f>C218*T218</f>
        <v>0</v>
      </c>
      <c r="V218" s="538">
        <v>8.3299999999999999E-2</v>
      </c>
      <c r="W218" s="494">
        <f>C218*V218</f>
        <v>0</v>
      </c>
      <c r="X218" s="539">
        <v>8.3299999999999999E-2</v>
      </c>
      <c r="Y218" s="495">
        <f>C218*X218</f>
        <v>0</v>
      </c>
      <c r="Z218" s="538">
        <v>8.3299999999999999E-2</v>
      </c>
      <c r="AA218" s="494">
        <f>C218*Z218</f>
        <v>0</v>
      </c>
      <c r="AB218" s="538">
        <v>8.3299999999999999E-2</v>
      </c>
      <c r="AC218" s="494">
        <f>C218*AB218</f>
        <v>0</v>
      </c>
    </row>
    <row r="219" spans="3:83" ht="15" customHeight="1" thickBot="1" x14ac:dyDescent="0.3">
      <c r="C219" s="496">
        <f ca="1">SUM(C215:C218)</f>
        <v>0</v>
      </c>
      <c r="D219" s="497" t="s">
        <v>468</v>
      </c>
      <c r="E219" s="498"/>
      <c r="F219" s="498"/>
      <c r="G219" s="499">
        <f ca="1">SUM(G215:G218)</f>
        <v>0</v>
      </c>
      <c r="H219" s="497"/>
      <c r="I219" s="500">
        <f ca="1">SUM(I215:I218)</f>
        <v>0</v>
      </c>
      <c r="J219" s="501"/>
      <c r="K219" s="499">
        <f ca="1">SUM(K215:K218)</f>
        <v>0</v>
      </c>
      <c r="L219" s="497"/>
      <c r="M219" s="500">
        <f ca="1">SUM(M215:M218)</f>
        <v>0</v>
      </c>
      <c r="N219" s="501"/>
      <c r="O219" s="499">
        <f ca="1">SUM(O215:O218)</f>
        <v>0</v>
      </c>
      <c r="P219" s="497"/>
      <c r="Q219" s="499">
        <f ca="1">SUM(Q215:Q218)</f>
        <v>0</v>
      </c>
      <c r="R219" s="497"/>
      <c r="S219" s="499">
        <f ca="1">SUM(S215:S218)</f>
        <v>0</v>
      </c>
      <c r="T219" s="497"/>
      <c r="U219" s="500">
        <f ca="1">SUM(U215:U218)</f>
        <v>0</v>
      </c>
      <c r="V219" s="501"/>
      <c r="W219" s="499">
        <f ca="1">SUM(W215:W218)</f>
        <v>0</v>
      </c>
      <c r="X219" s="497"/>
      <c r="Y219" s="500">
        <f ca="1">SUM(Y215:Y218)</f>
        <v>0</v>
      </c>
      <c r="Z219" s="501"/>
      <c r="AA219" s="499">
        <f ca="1">SUM(AA215:AA218)</f>
        <v>0</v>
      </c>
      <c r="AB219" s="501"/>
      <c r="AC219" s="499">
        <f ca="1">SUM(AC215:AC218)</f>
        <v>0</v>
      </c>
    </row>
    <row r="220" spans="3:83" ht="13.8" thickBot="1" x14ac:dyDescent="0.3">
      <c r="C220" s="502"/>
      <c r="D220" s="503"/>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c r="AA220" s="317"/>
      <c r="AB220" s="317"/>
      <c r="AC220" s="504"/>
    </row>
    <row r="221" spans="3:83" ht="26.4" x14ac:dyDescent="0.25">
      <c r="C221" s="817" t="s">
        <v>649</v>
      </c>
      <c r="D221" s="506"/>
      <c r="E221" s="507" t="s">
        <v>467</v>
      </c>
      <c r="F221" s="508" t="s">
        <v>473</v>
      </c>
      <c r="G221" s="509" t="s">
        <v>474</v>
      </c>
      <c r="H221" s="508" t="s">
        <v>473</v>
      </c>
      <c r="I221" s="509" t="s">
        <v>474</v>
      </c>
      <c r="J221" s="508" t="s">
        <v>473</v>
      </c>
      <c r="K221" s="509" t="s">
        <v>474</v>
      </c>
      <c r="L221" s="508" t="s">
        <v>473</v>
      </c>
      <c r="M221" s="509" t="s">
        <v>474</v>
      </c>
      <c r="N221" s="508" t="s">
        <v>473</v>
      </c>
      <c r="O221" s="509" t="s">
        <v>474</v>
      </c>
      <c r="P221" s="508" t="s">
        <v>473</v>
      </c>
      <c r="Q221" s="509" t="s">
        <v>474</v>
      </c>
      <c r="R221" s="510" t="s">
        <v>473</v>
      </c>
      <c r="S221" s="509" t="s">
        <v>474</v>
      </c>
      <c r="T221" s="508" t="s">
        <v>473</v>
      </c>
      <c r="U221" s="509" t="s">
        <v>474</v>
      </c>
      <c r="V221" s="508" t="s">
        <v>473</v>
      </c>
      <c r="W221" s="509" t="s">
        <v>474</v>
      </c>
      <c r="X221" s="508" t="s">
        <v>473</v>
      </c>
      <c r="Y221" s="509" t="s">
        <v>474</v>
      </c>
      <c r="Z221" s="508" t="s">
        <v>473</v>
      </c>
      <c r="AA221" s="509" t="s">
        <v>474</v>
      </c>
      <c r="AB221" s="508" t="s">
        <v>473</v>
      </c>
      <c r="AC221" s="509" t="s">
        <v>474</v>
      </c>
    </row>
    <row r="222" spans="3:83" x14ac:dyDescent="0.25">
      <c r="C222" s="490">
        <f>SUM(_Dept3Office)</f>
        <v>0</v>
      </c>
      <c r="D222" s="511" t="s">
        <v>466</v>
      </c>
      <c r="E222" s="424">
        <f>ROUND(1-SUM(F222,H222,J222,L222,N222,P222,R222,T222,V222,X222,Z222,AB222),10)</f>
        <v>0</v>
      </c>
      <c r="F222" s="538">
        <v>8.3699999999999997E-2</v>
      </c>
      <c r="G222" s="513">
        <f>C222*F222</f>
        <v>0</v>
      </c>
      <c r="H222" s="539">
        <v>8.3299999999999999E-2</v>
      </c>
      <c r="I222" s="514">
        <f>C222*H222</f>
        <v>0</v>
      </c>
      <c r="J222" s="538">
        <v>8.3299999999999999E-2</v>
      </c>
      <c r="K222" s="513">
        <f>C222*J222</f>
        <v>0</v>
      </c>
      <c r="L222" s="539">
        <v>8.3299999999999999E-2</v>
      </c>
      <c r="M222" s="514">
        <f>C222*L222</f>
        <v>0</v>
      </c>
      <c r="N222" s="538">
        <v>8.3299999999999999E-2</v>
      </c>
      <c r="O222" s="513">
        <f>C222*N222</f>
        <v>0</v>
      </c>
      <c r="P222" s="539">
        <v>8.3299999999999999E-2</v>
      </c>
      <c r="Q222" s="513">
        <f>C222*P222</f>
        <v>0</v>
      </c>
      <c r="R222" s="539">
        <v>8.3299999999999999E-2</v>
      </c>
      <c r="S222" s="513">
        <f>C222*R222</f>
        <v>0</v>
      </c>
      <c r="T222" s="539">
        <v>8.3299999999999999E-2</v>
      </c>
      <c r="U222" s="514">
        <f>C222*T222</f>
        <v>0</v>
      </c>
      <c r="V222" s="538">
        <v>8.3299999999999999E-2</v>
      </c>
      <c r="W222" s="513">
        <f>C222*V222</f>
        <v>0</v>
      </c>
      <c r="X222" s="539">
        <v>8.3299999999999999E-2</v>
      </c>
      <c r="Y222" s="514">
        <f>C222*X222</f>
        <v>0</v>
      </c>
      <c r="Z222" s="538">
        <v>8.3299999999999999E-2</v>
      </c>
      <c r="AA222" s="513">
        <f>C222*Z222</f>
        <v>0</v>
      </c>
      <c r="AB222" s="538">
        <v>8.3299999999999999E-2</v>
      </c>
      <c r="AC222" s="513">
        <f>C222*AB222</f>
        <v>0</v>
      </c>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row>
    <row r="223" spans="3:83" x14ac:dyDescent="0.25">
      <c r="C223" s="490">
        <f>SUM(_Dept3Field)</f>
        <v>0</v>
      </c>
      <c r="D223" s="491" t="s">
        <v>503</v>
      </c>
      <c r="E223" s="424">
        <f>ROUND(1-SUM(F223,H223,J223,L223,N223,P223,R223,T223,V223,X223,Z223,AB223),10)</f>
        <v>0</v>
      </c>
      <c r="F223" s="538">
        <v>8.3699999999999997E-2</v>
      </c>
      <c r="G223" s="513">
        <f>C223*F223</f>
        <v>0</v>
      </c>
      <c r="H223" s="539">
        <v>8.3299999999999999E-2</v>
      </c>
      <c r="I223" s="514">
        <f>C223*H223</f>
        <v>0</v>
      </c>
      <c r="J223" s="538">
        <v>8.3299999999999999E-2</v>
      </c>
      <c r="K223" s="513">
        <f>C223*J223</f>
        <v>0</v>
      </c>
      <c r="L223" s="539">
        <v>8.3299999999999999E-2</v>
      </c>
      <c r="M223" s="514">
        <f>C223*L223</f>
        <v>0</v>
      </c>
      <c r="N223" s="538">
        <v>8.3299999999999999E-2</v>
      </c>
      <c r="O223" s="513">
        <f>C223*N223</f>
        <v>0</v>
      </c>
      <c r="P223" s="539">
        <v>8.3299999999999999E-2</v>
      </c>
      <c r="Q223" s="513">
        <f>C223*P223</f>
        <v>0</v>
      </c>
      <c r="R223" s="539">
        <v>8.3299999999999999E-2</v>
      </c>
      <c r="S223" s="513">
        <f>C223*R223</f>
        <v>0</v>
      </c>
      <c r="T223" s="539">
        <v>8.3299999999999999E-2</v>
      </c>
      <c r="U223" s="514">
        <f>C223*T223</f>
        <v>0</v>
      </c>
      <c r="V223" s="538">
        <v>8.3299999999999999E-2</v>
      </c>
      <c r="W223" s="513">
        <f>C223*V223</f>
        <v>0</v>
      </c>
      <c r="X223" s="539">
        <v>8.3299999999999999E-2</v>
      </c>
      <c r="Y223" s="514">
        <f>C223*X223</f>
        <v>0</v>
      </c>
      <c r="Z223" s="538">
        <v>8.3299999999999999E-2</v>
      </c>
      <c r="AA223" s="513">
        <f>C223*Z223</f>
        <v>0</v>
      </c>
      <c r="AB223" s="538">
        <v>8.3299999999999999E-2</v>
      </c>
      <c r="AC223" s="513">
        <f>C223*AB223</f>
        <v>0</v>
      </c>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row>
    <row r="224" spans="3:83" ht="15" customHeight="1" x14ac:dyDescent="0.25">
      <c r="C224" s="537">
        <v>0</v>
      </c>
      <c r="D224" s="728" t="s">
        <v>617</v>
      </c>
      <c r="E224" s="424">
        <f>ROUND(1-SUM(F224,H224,J224,L224,N224,P224,R224,T224,V224,X224,Z224,AB224),10)</f>
        <v>0</v>
      </c>
      <c r="F224" s="538">
        <v>8.3699999999999997E-2</v>
      </c>
      <c r="G224" s="492">
        <f>C224*F224</f>
        <v>0</v>
      </c>
      <c r="H224" s="539">
        <v>8.3299999999999999E-2</v>
      </c>
      <c r="I224" s="493">
        <f>C224*H224</f>
        <v>0</v>
      </c>
      <c r="J224" s="538">
        <v>8.3299999999999999E-2</v>
      </c>
      <c r="K224" s="492">
        <f>C224*J224</f>
        <v>0</v>
      </c>
      <c r="L224" s="539">
        <v>8.3299999999999999E-2</v>
      </c>
      <c r="M224" s="493">
        <f>C224*L224</f>
        <v>0</v>
      </c>
      <c r="N224" s="538">
        <v>8.3299999999999999E-2</v>
      </c>
      <c r="O224" s="492">
        <f>C224*N224</f>
        <v>0</v>
      </c>
      <c r="P224" s="539">
        <v>8.3299999999999999E-2</v>
      </c>
      <c r="Q224" s="492">
        <f>C224*P224</f>
        <v>0</v>
      </c>
      <c r="R224" s="539">
        <v>8.3299999999999999E-2</v>
      </c>
      <c r="S224" s="492">
        <f>C224*R224</f>
        <v>0</v>
      </c>
      <c r="T224" s="539">
        <v>8.3299999999999999E-2</v>
      </c>
      <c r="U224" s="493">
        <f>C224*T224</f>
        <v>0</v>
      </c>
      <c r="V224" s="538">
        <v>8.3299999999999999E-2</v>
      </c>
      <c r="W224" s="492">
        <f>C224*V224</f>
        <v>0</v>
      </c>
      <c r="X224" s="539">
        <v>8.3299999999999999E-2</v>
      </c>
      <c r="Y224" s="493">
        <f>C224*X224</f>
        <v>0</v>
      </c>
      <c r="Z224" s="538">
        <v>8.3299999999999999E-2</v>
      </c>
      <c r="AA224" s="492">
        <f>C224*Z224</f>
        <v>0</v>
      </c>
      <c r="AB224" s="538">
        <v>8.3299999999999999E-2</v>
      </c>
      <c r="AC224" s="492">
        <f>C224*AB224</f>
        <v>0</v>
      </c>
    </row>
    <row r="225" spans="3:83" ht="15" customHeight="1" thickBot="1" x14ac:dyDescent="0.3">
      <c r="C225" s="496">
        <f>SUM(C222:C224)</f>
        <v>0</v>
      </c>
      <c r="D225" s="497" t="s">
        <v>616</v>
      </c>
      <c r="E225" s="419"/>
      <c r="F225" s="515"/>
      <c r="G225" s="499">
        <f>SUM(G222:G224)</f>
        <v>0</v>
      </c>
      <c r="H225" s="516"/>
      <c r="I225" s="500">
        <f>SUM(I222:I224)</f>
        <v>0</v>
      </c>
      <c r="J225" s="419"/>
      <c r="K225" s="499">
        <f>SUM(K222:K224)</f>
        <v>0</v>
      </c>
      <c r="L225" s="516"/>
      <c r="M225" s="500">
        <f>SUM(M222:M224)</f>
        <v>0</v>
      </c>
      <c r="N225" s="419"/>
      <c r="O225" s="499">
        <f>SUM(O222:O224)</f>
        <v>0</v>
      </c>
      <c r="P225" s="516"/>
      <c r="Q225" s="499">
        <f>SUM(Q222:Q224)</f>
        <v>0</v>
      </c>
      <c r="R225" s="516"/>
      <c r="S225" s="499">
        <f>SUM(S222:S224)</f>
        <v>0</v>
      </c>
      <c r="T225" s="516"/>
      <c r="U225" s="500">
        <f>SUM(U222:U224)</f>
        <v>0</v>
      </c>
      <c r="V225" s="419"/>
      <c r="W225" s="499">
        <f>SUM(W222:W224)</f>
        <v>0</v>
      </c>
      <c r="X225" s="516"/>
      <c r="Y225" s="500">
        <f>SUM(Y222:Y224)</f>
        <v>0</v>
      </c>
      <c r="Z225" s="419"/>
      <c r="AA225" s="499">
        <f>SUM(AA222:AA224)</f>
        <v>0</v>
      </c>
      <c r="AB225" s="419"/>
      <c r="AC225" s="499">
        <f>SUM(AC222:AC224)</f>
        <v>0</v>
      </c>
      <c r="AH225" s="512"/>
      <c r="AI225" s="512"/>
      <c r="AJ225" s="512"/>
      <c r="AK225" s="512"/>
      <c r="AL225" s="512"/>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c r="BM225" s="512"/>
      <c r="BN225" s="512"/>
      <c r="BO225" s="512"/>
      <c r="BP225" s="512"/>
      <c r="BQ225" s="512"/>
      <c r="BR225" s="512"/>
      <c r="BS225" s="512"/>
      <c r="BT225" s="512"/>
      <c r="BU225" s="512"/>
      <c r="BV225" s="512"/>
      <c r="BW225" s="512"/>
      <c r="BX225" s="512"/>
      <c r="BY225" s="512"/>
      <c r="BZ225" s="512"/>
      <c r="CA225" s="512"/>
      <c r="CB225" s="512"/>
      <c r="CC225" s="512"/>
      <c r="CD225" s="512"/>
      <c r="CE225" s="512"/>
    </row>
    <row r="226" spans="3:83" ht="13.8" thickBot="1" x14ac:dyDescent="0.3">
      <c r="C226" s="502"/>
      <c r="D226" s="317"/>
      <c r="E226" s="317"/>
      <c r="F226" s="317"/>
      <c r="G226" s="317"/>
      <c r="H226" s="317"/>
      <c r="I226" s="317"/>
      <c r="J226" s="317"/>
      <c r="K226" s="317"/>
      <c r="L226" s="317"/>
      <c r="M226" s="317"/>
      <c r="N226" s="317"/>
      <c r="O226" s="317"/>
      <c r="P226" s="317"/>
      <c r="Q226" s="317"/>
      <c r="R226" s="317"/>
      <c r="S226" s="317"/>
      <c r="T226" s="317"/>
      <c r="U226" s="317"/>
      <c r="V226" s="317"/>
      <c r="W226" s="317"/>
      <c r="X226" s="317"/>
      <c r="Y226" s="317"/>
      <c r="Z226" s="317"/>
      <c r="AA226" s="317"/>
      <c r="AB226" s="317"/>
      <c r="AC226" s="504"/>
    </row>
    <row r="227" spans="3:83" ht="26.4" x14ac:dyDescent="0.25">
      <c r="C227" s="505" t="s">
        <v>472</v>
      </c>
      <c r="D227" s="506"/>
      <c r="E227" s="507" t="s">
        <v>467</v>
      </c>
      <c r="F227" s="508" t="s">
        <v>473</v>
      </c>
      <c r="G227" s="509" t="s">
        <v>474</v>
      </c>
      <c r="H227" s="508" t="s">
        <v>473</v>
      </c>
      <c r="I227" s="509" t="s">
        <v>474</v>
      </c>
      <c r="J227" s="508" t="s">
        <v>473</v>
      </c>
      <c r="K227" s="509" t="s">
        <v>474</v>
      </c>
      <c r="L227" s="508" t="s">
        <v>473</v>
      </c>
      <c r="M227" s="509" t="s">
        <v>474</v>
      </c>
      <c r="N227" s="508" t="s">
        <v>473</v>
      </c>
      <c r="O227" s="509" t="s">
        <v>474</v>
      </c>
      <c r="P227" s="508" t="s">
        <v>473</v>
      </c>
      <c r="Q227" s="509" t="s">
        <v>474</v>
      </c>
      <c r="R227" s="510" t="s">
        <v>473</v>
      </c>
      <c r="S227" s="509" t="s">
        <v>474</v>
      </c>
      <c r="T227" s="508" t="s">
        <v>473</v>
      </c>
      <c r="U227" s="509" t="s">
        <v>474</v>
      </c>
      <c r="V227" s="508" t="s">
        <v>473</v>
      </c>
      <c r="W227" s="509" t="s">
        <v>474</v>
      </c>
      <c r="X227" s="508" t="s">
        <v>473</v>
      </c>
      <c r="Y227" s="509" t="s">
        <v>474</v>
      </c>
      <c r="Z227" s="508" t="s">
        <v>473</v>
      </c>
      <c r="AA227" s="509" t="s">
        <v>474</v>
      </c>
      <c r="AB227" s="508" t="s">
        <v>473</v>
      </c>
      <c r="AC227" s="509" t="s">
        <v>474</v>
      </c>
    </row>
    <row r="228" spans="3:83" x14ac:dyDescent="0.25">
      <c r="C228" s="490">
        <f>SUM('Step 2-Overhead'!AH$10:AH$21)</f>
        <v>0</v>
      </c>
      <c r="D228" s="511" t="s">
        <v>330</v>
      </c>
      <c r="E228" s="437">
        <f t="shared" ref="E228:E238" si="52">ROUND(1-SUM(F228,H228,J228,L228,N228,P228,R228,T228,V228,X228,Z228,AB228),10)</f>
        <v>0</v>
      </c>
      <c r="F228" s="538">
        <v>8.3699999999999997E-2</v>
      </c>
      <c r="G228" s="513">
        <f t="shared" ref="G228:G238" si="53">C228*F228</f>
        <v>0</v>
      </c>
      <c r="H228" s="539">
        <v>8.3299999999999999E-2</v>
      </c>
      <c r="I228" s="514">
        <f t="shared" ref="I228:I238" si="54">C228*H228</f>
        <v>0</v>
      </c>
      <c r="J228" s="538">
        <v>8.3299999999999999E-2</v>
      </c>
      <c r="K228" s="513">
        <f t="shared" ref="K228:K238" si="55">C228*J228</f>
        <v>0</v>
      </c>
      <c r="L228" s="539">
        <v>8.3299999999999999E-2</v>
      </c>
      <c r="M228" s="514">
        <f t="shared" ref="M228:M238" si="56">C228*L228</f>
        <v>0</v>
      </c>
      <c r="N228" s="538">
        <v>8.3299999999999999E-2</v>
      </c>
      <c r="O228" s="513">
        <f t="shared" ref="O228:O238" si="57">C228*N228</f>
        <v>0</v>
      </c>
      <c r="P228" s="539">
        <v>8.3299999999999999E-2</v>
      </c>
      <c r="Q228" s="513">
        <f t="shared" ref="Q228:Q238" si="58">C228*P228</f>
        <v>0</v>
      </c>
      <c r="R228" s="539">
        <v>8.3299999999999999E-2</v>
      </c>
      <c r="S228" s="513">
        <f t="shared" ref="S228:S238" si="59">C228*R228</f>
        <v>0</v>
      </c>
      <c r="T228" s="539">
        <v>8.3299999999999999E-2</v>
      </c>
      <c r="U228" s="514">
        <f t="shared" ref="U228:U238" si="60">C228*T228</f>
        <v>0</v>
      </c>
      <c r="V228" s="538">
        <v>8.3299999999999999E-2</v>
      </c>
      <c r="W228" s="513">
        <f t="shared" ref="W228:W238" si="61">C228*V228</f>
        <v>0</v>
      </c>
      <c r="X228" s="539">
        <v>8.3299999999999999E-2</v>
      </c>
      <c r="Y228" s="514">
        <f t="shared" ref="Y228:Y238" si="62">C228*X228</f>
        <v>0</v>
      </c>
      <c r="Z228" s="538">
        <v>8.3299999999999999E-2</v>
      </c>
      <c r="AA228" s="513">
        <f t="shared" ref="AA228:AA238" si="63">C228*Z228</f>
        <v>0</v>
      </c>
      <c r="AB228" s="538">
        <v>8.3299999999999999E-2</v>
      </c>
      <c r="AC228" s="513">
        <f t="shared" ref="AC228:AC238" si="64">C228*AB228</f>
        <v>0</v>
      </c>
    </row>
    <row r="229" spans="3:83" x14ac:dyDescent="0.25">
      <c r="C229" s="490">
        <f>SUM('Step 2-Overhead'!AH$24:AH$38)</f>
        <v>0</v>
      </c>
      <c r="D229" s="511" t="s">
        <v>382</v>
      </c>
      <c r="E229" s="424">
        <f t="shared" si="52"/>
        <v>0</v>
      </c>
      <c r="F229" s="538">
        <v>8.3699999999999997E-2</v>
      </c>
      <c r="G229" s="513">
        <f t="shared" si="53"/>
        <v>0</v>
      </c>
      <c r="H229" s="539">
        <v>8.3299999999999999E-2</v>
      </c>
      <c r="I229" s="514">
        <f t="shared" si="54"/>
        <v>0</v>
      </c>
      <c r="J229" s="538">
        <v>8.3299999999999999E-2</v>
      </c>
      <c r="K229" s="513">
        <f t="shared" si="55"/>
        <v>0</v>
      </c>
      <c r="L229" s="539">
        <v>8.3299999999999999E-2</v>
      </c>
      <c r="M229" s="514">
        <f t="shared" si="56"/>
        <v>0</v>
      </c>
      <c r="N229" s="538">
        <v>8.3299999999999999E-2</v>
      </c>
      <c r="O229" s="513">
        <f t="shared" si="57"/>
        <v>0</v>
      </c>
      <c r="P229" s="539">
        <v>8.3299999999999999E-2</v>
      </c>
      <c r="Q229" s="513">
        <f t="shared" si="58"/>
        <v>0</v>
      </c>
      <c r="R229" s="539">
        <v>8.3299999999999999E-2</v>
      </c>
      <c r="S229" s="513">
        <f t="shared" si="59"/>
        <v>0</v>
      </c>
      <c r="T229" s="539">
        <v>8.3299999999999999E-2</v>
      </c>
      <c r="U229" s="514">
        <f t="shared" si="60"/>
        <v>0</v>
      </c>
      <c r="V229" s="538">
        <v>8.3299999999999999E-2</v>
      </c>
      <c r="W229" s="513">
        <f t="shared" si="61"/>
        <v>0</v>
      </c>
      <c r="X229" s="539">
        <v>8.3299999999999999E-2</v>
      </c>
      <c r="Y229" s="514">
        <f t="shared" si="62"/>
        <v>0</v>
      </c>
      <c r="Z229" s="538">
        <v>8.3299999999999999E-2</v>
      </c>
      <c r="AA229" s="513">
        <f t="shared" si="63"/>
        <v>0</v>
      </c>
      <c r="AB229" s="538">
        <v>8.3299999999999999E-2</v>
      </c>
      <c r="AC229" s="513">
        <f t="shared" si="64"/>
        <v>0</v>
      </c>
    </row>
    <row r="230" spans="3:83" x14ac:dyDescent="0.25">
      <c r="C230" s="490">
        <f>SUM('Step 2-Overhead'!AH$41:AH$48)</f>
        <v>0</v>
      </c>
      <c r="D230" s="511" t="s">
        <v>331</v>
      </c>
      <c r="E230" s="424">
        <f t="shared" si="52"/>
        <v>0</v>
      </c>
      <c r="F230" s="538">
        <v>8.3699999999999997E-2</v>
      </c>
      <c r="G230" s="513">
        <f t="shared" si="53"/>
        <v>0</v>
      </c>
      <c r="H230" s="539">
        <v>8.3299999999999999E-2</v>
      </c>
      <c r="I230" s="514">
        <f t="shared" si="54"/>
        <v>0</v>
      </c>
      <c r="J230" s="538">
        <v>8.3299999999999999E-2</v>
      </c>
      <c r="K230" s="513">
        <f t="shared" si="55"/>
        <v>0</v>
      </c>
      <c r="L230" s="539">
        <v>8.3299999999999999E-2</v>
      </c>
      <c r="M230" s="514">
        <f t="shared" si="56"/>
        <v>0</v>
      </c>
      <c r="N230" s="538">
        <v>8.3299999999999999E-2</v>
      </c>
      <c r="O230" s="513">
        <f t="shared" si="57"/>
        <v>0</v>
      </c>
      <c r="P230" s="539">
        <v>8.3299999999999999E-2</v>
      </c>
      <c r="Q230" s="513">
        <f t="shared" si="58"/>
        <v>0</v>
      </c>
      <c r="R230" s="539">
        <v>8.3299999999999999E-2</v>
      </c>
      <c r="S230" s="513">
        <f t="shared" si="59"/>
        <v>0</v>
      </c>
      <c r="T230" s="539">
        <v>8.3299999999999999E-2</v>
      </c>
      <c r="U230" s="514">
        <f t="shared" si="60"/>
        <v>0</v>
      </c>
      <c r="V230" s="538">
        <v>8.3299999999999999E-2</v>
      </c>
      <c r="W230" s="513">
        <f t="shared" si="61"/>
        <v>0</v>
      </c>
      <c r="X230" s="539">
        <v>8.3299999999999999E-2</v>
      </c>
      <c r="Y230" s="514">
        <f t="shared" si="62"/>
        <v>0</v>
      </c>
      <c r="Z230" s="538">
        <v>8.3299999999999999E-2</v>
      </c>
      <c r="AA230" s="513">
        <f t="shared" si="63"/>
        <v>0</v>
      </c>
      <c r="AB230" s="538">
        <v>8.3299999999999999E-2</v>
      </c>
      <c r="AC230" s="513">
        <f t="shared" si="64"/>
        <v>0</v>
      </c>
    </row>
    <row r="231" spans="3:83" x14ac:dyDescent="0.25">
      <c r="C231" s="490">
        <f>SUM('Step 2-Overhead'!AH$51:AH$61)</f>
        <v>0</v>
      </c>
      <c r="D231" s="511" t="s">
        <v>366</v>
      </c>
      <c r="E231" s="424">
        <f t="shared" si="52"/>
        <v>0</v>
      </c>
      <c r="F231" s="538">
        <v>8.3699999999999997E-2</v>
      </c>
      <c r="G231" s="513">
        <f t="shared" si="53"/>
        <v>0</v>
      </c>
      <c r="H231" s="539">
        <v>8.3299999999999999E-2</v>
      </c>
      <c r="I231" s="514">
        <f t="shared" si="54"/>
        <v>0</v>
      </c>
      <c r="J231" s="538">
        <v>8.3299999999999999E-2</v>
      </c>
      <c r="K231" s="513">
        <f t="shared" si="55"/>
        <v>0</v>
      </c>
      <c r="L231" s="539">
        <v>8.3299999999999999E-2</v>
      </c>
      <c r="M231" s="514">
        <f t="shared" si="56"/>
        <v>0</v>
      </c>
      <c r="N231" s="538">
        <v>8.3299999999999999E-2</v>
      </c>
      <c r="O231" s="513">
        <f t="shared" si="57"/>
        <v>0</v>
      </c>
      <c r="P231" s="539">
        <v>8.3299999999999999E-2</v>
      </c>
      <c r="Q231" s="513">
        <f t="shared" si="58"/>
        <v>0</v>
      </c>
      <c r="R231" s="539">
        <v>8.3299999999999999E-2</v>
      </c>
      <c r="S231" s="513">
        <f t="shared" si="59"/>
        <v>0</v>
      </c>
      <c r="T231" s="539">
        <v>8.3299999999999999E-2</v>
      </c>
      <c r="U231" s="514">
        <f t="shared" si="60"/>
        <v>0</v>
      </c>
      <c r="V231" s="538">
        <v>8.3299999999999999E-2</v>
      </c>
      <c r="W231" s="513">
        <f t="shared" si="61"/>
        <v>0</v>
      </c>
      <c r="X231" s="539">
        <v>8.3299999999999999E-2</v>
      </c>
      <c r="Y231" s="514">
        <f t="shared" si="62"/>
        <v>0</v>
      </c>
      <c r="Z231" s="538">
        <v>8.3299999999999999E-2</v>
      </c>
      <c r="AA231" s="513">
        <f t="shared" si="63"/>
        <v>0</v>
      </c>
      <c r="AB231" s="538">
        <v>8.3299999999999999E-2</v>
      </c>
      <c r="AC231" s="513">
        <f t="shared" si="64"/>
        <v>0</v>
      </c>
    </row>
    <row r="232" spans="3:83" x14ac:dyDescent="0.25">
      <c r="C232" s="490">
        <f>SUM('Step 2-Overhead'!AH$64:AH$88)</f>
        <v>0</v>
      </c>
      <c r="D232" s="511" t="s">
        <v>334</v>
      </c>
      <c r="E232" s="424">
        <f t="shared" si="52"/>
        <v>0</v>
      </c>
      <c r="F232" s="538">
        <v>8.3699999999999997E-2</v>
      </c>
      <c r="G232" s="513">
        <f t="shared" si="53"/>
        <v>0</v>
      </c>
      <c r="H232" s="539">
        <v>8.3299999999999999E-2</v>
      </c>
      <c r="I232" s="514">
        <f t="shared" si="54"/>
        <v>0</v>
      </c>
      <c r="J232" s="538">
        <v>8.3299999999999999E-2</v>
      </c>
      <c r="K232" s="513">
        <f t="shared" si="55"/>
        <v>0</v>
      </c>
      <c r="L232" s="539">
        <v>8.3299999999999999E-2</v>
      </c>
      <c r="M232" s="514">
        <f t="shared" si="56"/>
        <v>0</v>
      </c>
      <c r="N232" s="538">
        <v>8.3299999999999999E-2</v>
      </c>
      <c r="O232" s="513">
        <f t="shared" si="57"/>
        <v>0</v>
      </c>
      <c r="P232" s="539">
        <v>8.3299999999999999E-2</v>
      </c>
      <c r="Q232" s="513">
        <f t="shared" si="58"/>
        <v>0</v>
      </c>
      <c r="R232" s="539">
        <v>8.3299999999999999E-2</v>
      </c>
      <c r="S232" s="513">
        <f t="shared" si="59"/>
        <v>0</v>
      </c>
      <c r="T232" s="539">
        <v>8.3299999999999999E-2</v>
      </c>
      <c r="U232" s="514">
        <f t="shared" si="60"/>
        <v>0</v>
      </c>
      <c r="V232" s="538">
        <v>8.3299999999999999E-2</v>
      </c>
      <c r="W232" s="513">
        <f t="shared" si="61"/>
        <v>0</v>
      </c>
      <c r="X232" s="539">
        <v>8.3299999999999999E-2</v>
      </c>
      <c r="Y232" s="514">
        <f t="shared" si="62"/>
        <v>0</v>
      </c>
      <c r="Z232" s="538">
        <v>8.3299999999999999E-2</v>
      </c>
      <c r="AA232" s="513">
        <f t="shared" si="63"/>
        <v>0</v>
      </c>
      <c r="AB232" s="538">
        <v>8.3299999999999999E-2</v>
      </c>
      <c r="AC232" s="513">
        <f t="shared" si="64"/>
        <v>0</v>
      </c>
    </row>
    <row r="233" spans="3:83" x14ac:dyDescent="0.25">
      <c r="C233" s="490">
        <f>SUM('Step 2-Overhead'!AH$91:AH$101)</f>
        <v>0</v>
      </c>
      <c r="D233" s="511" t="s">
        <v>332</v>
      </c>
      <c r="E233" s="424">
        <f t="shared" si="52"/>
        <v>0</v>
      </c>
      <c r="F233" s="538">
        <v>8.3699999999999997E-2</v>
      </c>
      <c r="G233" s="513">
        <f t="shared" si="53"/>
        <v>0</v>
      </c>
      <c r="H233" s="539">
        <v>8.3299999999999999E-2</v>
      </c>
      <c r="I233" s="514">
        <f t="shared" si="54"/>
        <v>0</v>
      </c>
      <c r="J233" s="538">
        <v>8.3299999999999999E-2</v>
      </c>
      <c r="K233" s="513">
        <f t="shared" si="55"/>
        <v>0</v>
      </c>
      <c r="L233" s="539">
        <v>8.3299999999999999E-2</v>
      </c>
      <c r="M233" s="514">
        <f t="shared" si="56"/>
        <v>0</v>
      </c>
      <c r="N233" s="538">
        <v>8.3299999999999999E-2</v>
      </c>
      <c r="O233" s="513">
        <f t="shared" si="57"/>
        <v>0</v>
      </c>
      <c r="P233" s="539">
        <v>8.3299999999999999E-2</v>
      </c>
      <c r="Q233" s="513">
        <f t="shared" si="58"/>
        <v>0</v>
      </c>
      <c r="R233" s="539">
        <v>8.3299999999999999E-2</v>
      </c>
      <c r="S233" s="513">
        <f t="shared" si="59"/>
        <v>0</v>
      </c>
      <c r="T233" s="539">
        <v>8.3299999999999999E-2</v>
      </c>
      <c r="U233" s="514">
        <f t="shared" si="60"/>
        <v>0</v>
      </c>
      <c r="V233" s="538">
        <v>8.3299999999999999E-2</v>
      </c>
      <c r="W233" s="513">
        <f t="shared" si="61"/>
        <v>0</v>
      </c>
      <c r="X233" s="539">
        <v>8.3299999999999999E-2</v>
      </c>
      <c r="Y233" s="514">
        <f t="shared" si="62"/>
        <v>0</v>
      </c>
      <c r="Z233" s="538">
        <v>8.3299999999999999E-2</v>
      </c>
      <c r="AA233" s="513">
        <f t="shared" si="63"/>
        <v>0</v>
      </c>
      <c r="AB233" s="538">
        <v>8.3299999999999999E-2</v>
      </c>
      <c r="AC233" s="513">
        <f t="shared" si="64"/>
        <v>0</v>
      </c>
    </row>
    <row r="234" spans="3:83" x14ac:dyDescent="0.25">
      <c r="C234" s="517">
        <f>SUM('Step 2-Overhead'!AH$104:AH$110)</f>
        <v>0</v>
      </c>
      <c r="D234" s="511" t="s">
        <v>333</v>
      </c>
      <c r="E234" s="424">
        <f t="shared" si="52"/>
        <v>0</v>
      </c>
      <c r="F234" s="538">
        <v>8.3699999999999997E-2</v>
      </c>
      <c r="G234" s="513">
        <f t="shared" si="53"/>
        <v>0</v>
      </c>
      <c r="H234" s="539">
        <v>8.3299999999999999E-2</v>
      </c>
      <c r="I234" s="514">
        <f t="shared" si="54"/>
        <v>0</v>
      </c>
      <c r="J234" s="538">
        <v>8.3299999999999999E-2</v>
      </c>
      <c r="K234" s="513">
        <f t="shared" si="55"/>
        <v>0</v>
      </c>
      <c r="L234" s="539">
        <v>8.3299999999999999E-2</v>
      </c>
      <c r="M234" s="514">
        <f t="shared" si="56"/>
        <v>0</v>
      </c>
      <c r="N234" s="538">
        <v>8.3299999999999999E-2</v>
      </c>
      <c r="O234" s="513">
        <f t="shared" si="57"/>
        <v>0</v>
      </c>
      <c r="P234" s="539">
        <v>8.3299999999999999E-2</v>
      </c>
      <c r="Q234" s="513">
        <f t="shared" si="58"/>
        <v>0</v>
      </c>
      <c r="R234" s="539">
        <v>8.3299999999999999E-2</v>
      </c>
      <c r="S234" s="513">
        <f t="shared" si="59"/>
        <v>0</v>
      </c>
      <c r="T234" s="539">
        <v>8.3299999999999999E-2</v>
      </c>
      <c r="U234" s="514">
        <f t="shared" si="60"/>
        <v>0</v>
      </c>
      <c r="V234" s="538">
        <v>8.3299999999999999E-2</v>
      </c>
      <c r="W234" s="513">
        <f t="shared" si="61"/>
        <v>0</v>
      </c>
      <c r="X234" s="539">
        <v>8.3299999999999999E-2</v>
      </c>
      <c r="Y234" s="514">
        <f t="shared" si="62"/>
        <v>0</v>
      </c>
      <c r="Z234" s="538">
        <v>8.3299999999999999E-2</v>
      </c>
      <c r="AA234" s="513">
        <f t="shared" si="63"/>
        <v>0</v>
      </c>
      <c r="AB234" s="538">
        <v>8.3299999999999999E-2</v>
      </c>
      <c r="AC234" s="513">
        <f t="shared" si="64"/>
        <v>0</v>
      </c>
    </row>
    <row r="235" spans="3:83" x14ac:dyDescent="0.25">
      <c r="C235" s="490">
        <f>SUM('Step 2-Overhead'!AH$113:AH$118)</f>
        <v>0</v>
      </c>
      <c r="D235" s="511" t="s">
        <v>240</v>
      </c>
      <c r="E235" s="424">
        <f t="shared" si="52"/>
        <v>0</v>
      </c>
      <c r="F235" s="538">
        <v>8.3699999999999997E-2</v>
      </c>
      <c r="G235" s="513">
        <f t="shared" si="53"/>
        <v>0</v>
      </c>
      <c r="H235" s="539">
        <v>8.3299999999999999E-2</v>
      </c>
      <c r="I235" s="514">
        <f t="shared" si="54"/>
        <v>0</v>
      </c>
      <c r="J235" s="538">
        <v>8.3299999999999999E-2</v>
      </c>
      <c r="K235" s="513">
        <f t="shared" si="55"/>
        <v>0</v>
      </c>
      <c r="L235" s="539">
        <v>8.3299999999999999E-2</v>
      </c>
      <c r="M235" s="514">
        <f t="shared" si="56"/>
        <v>0</v>
      </c>
      <c r="N235" s="538">
        <v>8.3299999999999999E-2</v>
      </c>
      <c r="O235" s="513">
        <f t="shared" si="57"/>
        <v>0</v>
      </c>
      <c r="P235" s="539">
        <v>8.3299999999999999E-2</v>
      </c>
      <c r="Q235" s="513">
        <f t="shared" si="58"/>
        <v>0</v>
      </c>
      <c r="R235" s="539">
        <v>8.3299999999999999E-2</v>
      </c>
      <c r="S235" s="513">
        <f t="shared" si="59"/>
        <v>0</v>
      </c>
      <c r="T235" s="539">
        <v>8.3299999999999999E-2</v>
      </c>
      <c r="U235" s="514">
        <f t="shared" si="60"/>
        <v>0</v>
      </c>
      <c r="V235" s="538">
        <v>8.3299999999999999E-2</v>
      </c>
      <c r="W235" s="513">
        <f t="shared" si="61"/>
        <v>0</v>
      </c>
      <c r="X235" s="539">
        <v>8.3299999999999999E-2</v>
      </c>
      <c r="Y235" s="514">
        <f t="shared" si="62"/>
        <v>0</v>
      </c>
      <c r="Z235" s="538">
        <v>8.3299999999999999E-2</v>
      </c>
      <c r="AA235" s="513">
        <f t="shared" si="63"/>
        <v>0</v>
      </c>
      <c r="AB235" s="538">
        <v>8.3299999999999999E-2</v>
      </c>
      <c r="AC235" s="513">
        <f t="shared" si="64"/>
        <v>0</v>
      </c>
    </row>
    <row r="236" spans="3:83" x14ac:dyDescent="0.25">
      <c r="C236" s="490">
        <f>SUM('Step 2-Overhead'!AH$121:AH$133)</f>
        <v>0</v>
      </c>
      <c r="D236" s="511" t="s">
        <v>236</v>
      </c>
      <c r="E236" s="424">
        <f t="shared" si="52"/>
        <v>0</v>
      </c>
      <c r="F236" s="538">
        <v>8.3699999999999997E-2</v>
      </c>
      <c r="G236" s="513">
        <f t="shared" si="53"/>
        <v>0</v>
      </c>
      <c r="H236" s="539">
        <v>8.3299999999999999E-2</v>
      </c>
      <c r="I236" s="514">
        <f t="shared" si="54"/>
        <v>0</v>
      </c>
      <c r="J236" s="538">
        <v>8.3299999999999999E-2</v>
      </c>
      <c r="K236" s="513">
        <f t="shared" si="55"/>
        <v>0</v>
      </c>
      <c r="L236" s="539">
        <v>8.3299999999999999E-2</v>
      </c>
      <c r="M236" s="514">
        <f t="shared" si="56"/>
        <v>0</v>
      </c>
      <c r="N236" s="538">
        <v>8.3299999999999999E-2</v>
      </c>
      <c r="O236" s="513">
        <f t="shared" si="57"/>
        <v>0</v>
      </c>
      <c r="P236" s="539">
        <v>8.3299999999999999E-2</v>
      </c>
      <c r="Q236" s="513">
        <f t="shared" si="58"/>
        <v>0</v>
      </c>
      <c r="R236" s="539">
        <v>8.3299999999999999E-2</v>
      </c>
      <c r="S236" s="513">
        <f t="shared" si="59"/>
        <v>0</v>
      </c>
      <c r="T236" s="539">
        <v>8.3299999999999999E-2</v>
      </c>
      <c r="U236" s="514">
        <f t="shared" si="60"/>
        <v>0</v>
      </c>
      <c r="V236" s="538">
        <v>8.3299999999999999E-2</v>
      </c>
      <c r="W236" s="513">
        <f t="shared" si="61"/>
        <v>0</v>
      </c>
      <c r="X236" s="539">
        <v>8.3299999999999999E-2</v>
      </c>
      <c r="Y236" s="514">
        <f t="shared" si="62"/>
        <v>0</v>
      </c>
      <c r="Z236" s="538">
        <v>8.3299999999999999E-2</v>
      </c>
      <c r="AA236" s="513">
        <f t="shared" si="63"/>
        <v>0</v>
      </c>
      <c r="AB236" s="538">
        <v>8.3299999999999999E-2</v>
      </c>
      <c r="AC236" s="513">
        <f t="shared" si="64"/>
        <v>0</v>
      </c>
    </row>
    <row r="237" spans="3:83" x14ac:dyDescent="0.25">
      <c r="C237" s="490">
        <f>SUM('Step 2-Overhead'!AH$136:AH$140)</f>
        <v>0</v>
      </c>
      <c r="D237" s="511" t="s">
        <v>421</v>
      </c>
      <c r="E237" s="424">
        <f t="shared" si="52"/>
        <v>0</v>
      </c>
      <c r="F237" s="538">
        <v>8.3699999999999997E-2</v>
      </c>
      <c r="G237" s="513">
        <f t="shared" si="53"/>
        <v>0</v>
      </c>
      <c r="H237" s="539">
        <v>8.3299999999999999E-2</v>
      </c>
      <c r="I237" s="514">
        <f t="shared" si="54"/>
        <v>0</v>
      </c>
      <c r="J237" s="538">
        <v>8.3299999999999999E-2</v>
      </c>
      <c r="K237" s="513">
        <f t="shared" si="55"/>
        <v>0</v>
      </c>
      <c r="L237" s="539">
        <v>8.3299999999999999E-2</v>
      </c>
      <c r="M237" s="514">
        <f t="shared" si="56"/>
        <v>0</v>
      </c>
      <c r="N237" s="538">
        <v>8.3299999999999999E-2</v>
      </c>
      <c r="O237" s="513">
        <f t="shared" si="57"/>
        <v>0</v>
      </c>
      <c r="P237" s="539">
        <v>8.3299999999999999E-2</v>
      </c>
      <c r="Q237" s="513">
        <f t="shared" si="58"/>
        <v>0</v>
      </c>
      <c r="R237" s="539">
        <v>8.3299999999999999E-2</v>
      </c>
      <c r="S237" s="513">
        <f t="shared" si="59"/>
        <v>0</v>
      </c>
      <c r="T237" s="539">
        <v>8.3299999999999999E-2</v>
      </c>
      <c r="U237" s="514">
        <f t="shared" si="60"/>
        <v>0</v>
      </c>
      <c r="V237" s="538">
        <v>8.3299999999999999E-2</v>
      </c>
      <c r="W237" s="513">
        <f t="shared" si="61"/>
        <v>0</v>
      </c>
      <c r="X237" s="539">
        <v>8.3299999999999999E-2</v>
      </c>
      <c r="Y237" s="514">
        <f t="shared" si="62"/>
        <v>0</v>
      </c>
      <c r="Z237" s="538">
        <v>8.3299999999999999E-2</v>
      </c>
      <c r="AA237" s="513">
        <f t="shared" si="63"/>
        <v>0</v>
      </c>
      <c r="AB237" s="538">
        <v>8.3299999999999999E-2</v>
      </c>
      <c r="AC237" s="513">
        <f t="shared" si="64"/>
        <v>0</v>
      </c>
    </row>
    <row r="238" spans="3:83" x14ac:dyDescent="0.25">
      <c r="C238" s="490">
        <f>SUM('Step 2-Overhead'!AH$143:AH$150)</f>
        <v>0</v>
      </c>
      <c r="D238" s="511" t="s">
        <v>338</v>
      </c>
      <c r="E238" s="424">
        <f t="shared" si="52"/>
        <v>0</v>
      </c>
      <c r="F238" s="538">
        <v>8.3699999999999997E-2</v>
      </c>
      <c r="G238" s="513">
        <f t="shared" si="53"/>
        <v>0</v>
      </c>
      <c r="H238" s="539">
        <v>8.3299999999999999E-2</v>
      </c>
      <c r="I238" s="514">
        <f t="shared" si="54"/>
        <v>0</v>
      </c>
      <c r="J238" s="538">
        <v>8.3299999999999999E-2</v>
      </c>
      <c r="K238" s="513">
        <f t="shared" si="55"/>
        <v>0</v>
      </c>
      <c r="L238" s="539">
        <v>8.3299999999999999E-2</v>
      </c>
      <c r="M238" s="514">
        <f t="shared" si="56"/>
        <v>0</v>
      </c>
      <c r="N238" s="538">
        <v>8.3299999999999999E-2</v>
      </c>
      <c r="O238" s="513">
        <f t="shared" si="57"/>
        <v>0</v>
      </c>
      <c r="P238" s="539">
        <v>8.3299999999999999E-2</v>
      </c>
      <c r="Q238" s="513">
        <f t="shared" si="58"/>
        <v>0</v>
      </c>
      <c r="R238" s="539">
        <v>8.3299999999999999E-2</v>
      </c>
      <c r="S238" s="513">
        <f t="shared" si="59"/>
        <v>0</v>
      </c>
      <c r="T238" s="539">
        <v>8.3299999999999999E-2</v>
      </c>
      <c r="U238" s="514">
        <f t="shared" si="60"/>
        <v>0</v>
      </c>
      <c r="V238" s="538">
        <v>8.3299999999999999E-2</v>
      </c>
      <c r="W238" s="513">
        <f t="shared" si="61"/>
        <v>0</v>
      </c>
      <c r="X238" s="539">
        <v>8.3299999999999999E-2</v>
      </c>
      <c r="Y238" s="514">
        <f t="shared" si="62"/>
        <v>0</v>
      </c>
      <c r="Z238" s="538">
        <v>8.3299999999999999E-2</v>
      </c>
      <c r="AA238" s="513">
        <f t="shared" si="63"/>
        <v>0</v>
      </c>
      <c r="AB238" s="538">
        <v>8.3299999999999999E-2</v>
      </c>
      <c r="AC238" s="513">
        <f t="shared" si="64"/>
        <v>0</v>
      </c>
    </row>
    <row r="239" spans="3:83" ht="13.8" thickBot="1" x14ac:dyDescent="0.3">
      <c r="C239" s="496">
        <f>SUM(C228:C238)</f>
        <v>0</v>
      </c>
      <c r="D239" s="497" t="s">
        <v>469</v>
      </c>
      <c r="E239" s="463"/>
      <c r="F239" s="501"/>
      <c r="G239" s="499">
        <f>SUM(G228:G238)</f>
        <v>0</v>
      </c>
      <c r="H239" s="497"/>
      <c r="I239" s="500">
        <f>SUM(I228:I238)</f>
        <v>0</v>
      </c>
      <c r="J239" s="501"/>
      <c r="K239" s="499">
        <f>SUM(K228:K238)</f>
        <v>0</v>
      </c>
      <c r="L239" s="497"/>
      <c r="M239" s="500">
        <f>SUM(M228:M238)</f>
        <v>0</v>
      </c>
      <c r="N239" s="501"/>
      <c r="O239" s="499">
        <f>SUM(O228:O238)</f>
        <v>0</v>
      </c>
      <c r="P239" s="497"/>
      <c r="Q239" s="499">
        <f>SUM(Q228:Q238)</f>
        <v>0</v>
      </c>
      <c r="R239" s="497"/>
      <c r="S239" s="499">
        <f>SUM(S228:S238)</f>
        <v>0</v>
      </c>
      <c r="T239" s="497"/>
      <c r="U239" s="500">
        <f>SUM(U228:U238)</f>
        <v>0</v>
      </c>
      <c r="V239" s="501"/>
      <c r="W239" s="499">
        <f>SUM(W228:W238)</f>
        <v>0</v>
      </c>
      <c r="X239" s="497"/>
      <c r="Y239" s="500">
        <f>SUM(Y228:Y238)</f>
        <v>0</v>
      </c>
      <c r="Z239" s="501"/>
      <c r="AA239" s="499">
        <f>SUM(AA228:AA238)</f>
        <v>0</v>
      </c>
      <c r="AB239" s="501"/>
      <c r="AC239" s="499">
        <f>SUM(AC228:AC238)</f>
        <v>0</v>
      </c>
    </row>
    <row r="240" spans="3:83" ht="13.8" thickBot="1" x14ac:dyDescent="0.3">
      <c r="C240" s="518"/>
      <c r="D240" s="519"/>
      <c r="E240" s="520"/>
      <c r="F240" s="521"/>
      <c r="G240" s="522"/>
      <c r="H240" s="521"/>
      <c r="I240" s="522"/>
      <c r="J240" s="521"/>
      <c r="K240" s="522"/>
      <c r="L240" s="521"/>
      <c r="M240" s="522"/>
      <c r="N240" s="521"/>
      <c r="O240" s="522"/>
      <c r="P240" s="521"/>
      <c r="Q240" s="523"/>
      <c r="R240" s="521"/>
      <c r="S240" s="522"/>
      <c r="T240" s="521"/>
      <c r="U240" s="522"/>
      <c r="V240" s="521"/>
      <c r="W240" s="522"/>
      <c r="X240" s="521"/>
      <c r="Y240" s="522"/>
      <c r="Z240" s="521"/>
      <c r="AA240" s="522"/>
      <c r="AB240" s="521"/>
      <c r="AC240" s="523"/>
    </row>
    <row r="241" spans="3:33" ht="16.2" thickBot="1" x14ac:dyDescent="0.35">
      <c r="C241" s="524">
        <f ca="1">SUM(G241,I241,K241,M241,O241,Q241,S241,U241,W241,Y241,AA241,AC241)</f>
        <v>0</v>
      </c>
      <c r="D241" s="525" t="s">
        <v>502</v>
      </c>
      <c r="E241" s="526"/>
      <c r="F241" s="527"/>
      <c r="G241" s="528">
        <f ca="1">G219-(G225+G239)</f>
        <v>0</v>
      </c>
      <c r="H241" s="529"/>
      <c r="I241" s="530">
        <f ca="1">I219-(I225+I239)</f>
        <v>0</v>
      </c>
      <c r="J241" s="531"/>
      <c r="K241" s="528">
        <f ca="1">K219-(K225+K239)</f>
        <v>0</v>
      </c>
      <c r="L241" s="529"/>
      <c r="M241" s="530">
        <f ca="1">M219-(M225+M239)</f>
        <v>0</v>
      </c>
      <c r="N241" s="531"/>
      <c r="O241" s="528">
        <f ca="1">O219-(O225+O239)</f>
        <v>0</v>
      </c>
      <c r="P241" s="529"/>
      <c r="Q241" s="528">
        <f ca="1">Q219-(Q225+Q239)</f>
        <v>0</v>
      </c>
      <c r="R241" s="529"/>
      <c r="S241" s="528">
        <f ca="1">S219-(S225+S239)</f>
        <v>0</v>
      </c>
      <c r="T241" s="529"/>
      <c r="U241" s="530">
        <f ca="1">U219-(U225+U239)</f>
        <v>0</v>
      </c>
      <c r="V241" s="531"/>
      <c r="W241" s="528">
        <f ca="1">W219-(W225+W239)</f>
        <v>0</v>
      </c>
      <c r="X241" s="529"/>
      <c r="Y241" s="530">
        <f ca="1">Y219-(Y225+Y239)</f>
        <v>0</v>
      </c>
      <c r="Z241" s="531"/>
      <c r="AA241" s="528">
        <f ca="1">AA219-(AA225+AA239)</f>
        <v>0</v>
      </c>
      <c r="AB241" s="531"/>
      <c r="AC241" s="528">
        <f ca="1">AC219-(AC225+AC239)</f>
        <v>0</v>
      </c>
      <c r="AG241" s="81"/>
    </row>
    <row r="242" spans="3:33" ht="16.2" thickBot="1" x14ac:dyDescent="0.35">
      <c r="C242" s="81"/>
      <c r="E242" s="577"/>
      <c r="F242" s="1295" t="s">
        <v>448</v>
      </c>
      <c r="G242" s="1296"/>
      <c r="H242" s="1295" t="s">
        <v>449</v>
      </c>
      <c r="I242" s="1296"/>
      <c r="J242" s="1295" t="s">
        <v>450</v>
      </c>
      <c r="K242" s="1296"/>
      <c r="L242" s="1295" t="s">
        <v>451</v>
      </c>
      <c r="M242" s="1296"/>
      <c r="N242" s="1295" t="s">
        <v>452</v>
      </c>
      <c r="O242" s="1296"/>
      <c r="P242" s="1295" t="s">
        <v>453</v>
      </c>
      <c r="Q242" s="1296"/>
      <c r="R242" s="1297" t="s">
        <v>454</v>
      </c>
      <c r="S242" s="1296"/>
      <c r="T242" s="1295" t="s">
        <v>455</v>
      </c>
      <c r="U242" s="1296"/>
      <c r="V242" s="1295" t="s">
        <v>456</v>
      </c>
      <c r="W242" s="1296"/>
      <c r="X242" s="1295" t="s">
        <v>457</v>
      </c>
      <c r="Y242" s="1296"/>
      <c r="Z242" s="1295" t="s">
        <v>458</v>
      </c>
      <c r="AA242" s="1296"/>
      <c r="AB242" s="1295" t="s">
        <v>459</v>
      </c>
      <c r="AC242" s="1296"/>
    </row>
    <row r="243" spans="3:33" ht="13.8" thickBot="1" x14ac:dyDescent="0.3"/>
    <row r="244" spans="3:33" ht="20.25" customHeight="1" thickBot="1" x14ac:dyDescent="0.3">
      <c r="C244" s="1298" t="str">
        <f>('Step 1-Employee Info'!J12)&amp;" Cash Flow"</f>
        <v>Department 3 Name Cash Flow</v>
      </c>
      <c r="D244" s="1299"/>
    </row>
    <row r="245" spans="3:33" ht="13.8" x14ac:dyDescent="0.25">
      <c r="C245" s="540">
        <v>0</v>
      </c>
      <c r="D245" s="532" t="s">
        <v>491</v>
      </c>
      <c r="G245" s="81"/>
    </row>
    <row r="246" spans="3:33" x14ac:dyDescent="0.25">
      <c r="C246" s="533">
        <f ca="1">C245+G241</f>
        <v>0</v>
      </c>
      <c r="D246" s="534" t="s">
        <v>448</v>
      </c>
    </row>
    <row r="247" spans="3:33" x14ac:dyDescent="0.25">
      <c r="C247" s="533">
        <f ca="1">C246+I241</f>
        <v>0</v>
      </c>
      <c r="D247" s="534" t="s">
        <v>449</v>
      </c>
    </row>
    <row r="248" spans="3:33" x14ac:dyDescent="0.25">
      <c r="C248" s="533">
        <f ca="1">C247+K241</f>
        <v>0</v>
      </c>
      <c r="D248" s="534" t="s">
        <v>450</v>
      </c>
    </row>
    <row r="249" spans="3:33" x14ac:dyDescent="0.25">
      <c r="C249" s="533">
        <f ca="1">C248+M241</f>
        <v>0</v>
      </c>
      <c r="D249" s="534" t="s">
        <v>451</v>
      </c>
    </row>
    <row r="250" spans="3:33" x14ac:dyDescent="0.25">
      <c r="C250" s="533">
        <f ca="1">C249+O241</f>
        <v>0</v>
      </c>
      <c r="D250" s="534" t="s">
        <v>452</v>
      </c>
    </row>
    <row r="251" spans="3:33" x14ac:dyDescent="0.25">
      <c r="C251" s="533">
        <f ca="1">C250+Q241</f>
        <v>0</v>
      </c>
      <c r="D251" s="534" t="s">
        <v>453</v>
      </c>
    </row>
    <row r="252" spans="3:33" x14ac:dyDescent="0.25">
      <c r="C252" s="533">
        <f ca="1">C251+S241</f>
        <v>0</v>
      </c>
      <c r="D252" s="534" t="s">
        <v>454</v>
      </c>
    </row>
    <row r="253" spans="3:33" x14ac:dyDescent="0.25">
      <c r="C253" s="533">
        <f ca="1">C252+U241</f>
        <v>0</v>
      </c>
      <c r="D253" s="534" t="s">
        <v>455</v>
      </c>
    </row>
    <row r="254" spans="3:33" x14ac:dyDescent="0.25">
      <c r="C254" s="533">
        <f ca="1">C253+W241</f>
        <v>0</v>
      </c>
      <c r="D254" s="534" t="s">
        <v>456</v>
      </c>
    </row>
    <row r="255" spans="3:33" x14ac:dyDescent="0.25">
      <c r="C255" s="533">
        <f ca="1">C254+Y241</f>
        <v>0</v>
      </c>
      <c r="D255" s="534" t="s">
        <v>457</v>
      </c>
    </row>
    <row r="256" spans="3:33" x14ac:dyDescent="0.25">
      <c r="C256" s="533">
        <f ca="1">C255+AA241</f>
        <v>0</v>
      </c>
      <c r="D256" s="534" t="s">
        <v>458</v>
      </c>
    </row>
    <row r="257" spans="3:83" x14ac:dyDescent="0.25">
      <c r="C257" s="533">
        <f ca="1">C256+AC241</f>
        <v>0</v>
      </c>
      <c r="D257" s="534" t="s">
        <v>459</v>
      </c>
    </row>
    <row r="258" spans="3:83" ht="14.4" thickBot="1" x14ac:dyDescent="0.3">
      <c r="C258" s="535">
        <f ca="1">C245+C241</f>
        <v>0</v>
      </c>
      <c r="D258" s="536" t="s">
        <v>492</v>
      </c>
    </row>
    <row r="261" spans="3:83" ht="19.5" customHeight="1" thickBot="1" x14ac:dyDescent="0.35">
      <c r="Z261" s="14"/>
      <c r="AA261" s="14"/>
      <c r="AB261" s="14"/>
      <c r="AC261" s="14"/>
    </row>
    <row r="262" spans="3:83" ht="24.75" customHeight="1" thickBot="1" x14ac:dyDescent="0.35">
      <c r="C262" s="1303" t="str">
        <f>'Step 1-Employee Info'!J13</f>
        <v>Department 4 Name</v>
      </c>
      <c r="D262" s="1304"/>
      <c r="E262" s="1305"/>
      <c r="F262" s="1295" t="s">
        <v>448</v>
      </c>
      <c r="G262" s="1296"/>
      <c r="H262" s="1295" t="s">
        <v>449</v>
      </c>
      <c r="I262" s="1296"/>
      <c r="J262" s="1295" t="s">
        <v>450</v>
      </c>
      <c r="K262" s="1296"/>
      <c r="L262" s="1295" t="s">
        <v>451</v>
      </c>
      <c r="M262" s="1296"/>
      <c r="N262" s="1295" t="s">
        <v>452</v>
      </c>
      <c r="O262" s="1296"/>
      <c r="P262" s="1295" t="s">
        <v>453</v>
      </c>
      <c r="Q262" s="1296"/>
      <c r="R262" s="1297" t="s">
        <v>454</v>
      </c>
      <c r="S262" s="1296"/>
      <c r="T262" s="1295" t="s">
        <v>455</v>
      </c>
      <c r="U262" s="1296"/>
      <c r="V262" s="1295" t="s">
        <v>456</v>
      </c>
      <c r="W262" s="1296"/>
      <c r="X262" s="1295" t="s">
        <v>457</v>
      </c>
      <c r="Y262" s="1296"/>
      <c r="Z262" s="1295" t="s">
        <v>458</v>
      </c>
      <c r="AA262" s="1296"/>
      <c r="AB262" s="1295" t="s">
        <v>459</v>
      </c>
      <c r="AC262" s="1296"/>
    </row>
    <row r="263" spans="3:83" ht="26.4" x14ac:dyDescent="0.25">
      <c r="C263" s="484" t="s">
        <v>471</v>
      </c>
      <c r="D263" s="485"/>
      <c r="E263" s="486" t="s">
        <v>467</v>
      </c>
      <c r="F263" s="487" t="s">
        <v>473</v>
      </c>
      <c r="G263" s="488" t="s">
        <v>474</v>
      </c>
      <c r="H263" s="487" t="s">
        <v>473</v>
      </c>
      <c r="I263" s="488" t="s">
        <v>474</v>
      </c>
      <c r="J263" s="487" t="s">
        <v>473</v>
      </c>
      <c r="K263" s="488" t="s">
        <v>474</v>
      </c>
      <c r="L263" s="487" t="s">
        <v>473</v>
      </c>
      <c r="M263" s="488" t="s">
        <v>474</v>
      </c>
      <c r="N263" s="487" t="s">
        <v>473</v>
      </c>
      <c r="O263" s="488" t="s">
        <v>474</v>
      </c>
      <c r="P263" s="487" t="s">
        <v>473</v>
      </c>
      <c r="Q263" s="488" t="s">
        <v>474</v>
      </c>
      <c r="R263" s="489" t="s">
        <v>473</v>
      </c>
      <c r="S263" s="488" t="s">
        <v>474</v>
      </c>
      <c r="T263" s="487" t="s">
        <v>473</v>
      </c>
      <c r="U263" s="488" t="s">
        <v>474</v>
      </c>
      <c r="V263" s="487" t="s">
        <v>473</v>
      </c>
      <c r="W263" s="488" t="s">
        <v>474</v>
      </c>
      <c r="X263" s="487" t="s">
        <v>473</v>
      </c>
      <c r="Y263" s="488" t="s">
        <v>474</v>
      </c>
      <c r="Z263" s="487" t="s">
        <v>473</v>
      </c>
      <c r="AA263" s="488" t="s">
        <v>474</v>
      </c>
      <c r="AB263" s="487" t="s">
        <v>473</v>
      </c>
      <c r="AC263" s="488" t="s">
        <v>474</v>
      </c>
    </row>
    <row r="264" spans="3:83" x14ac:dyDescent="0.25">
      <c r="C264" s="490">
        <f ca="1">'Step 4-Reports &amp; Comparisons'!BF292*'Step 3-Pricing'!I13</f>
        <v>0</v>
      </c>
      <c r="D264" s="491" t="s">
        <v>461</v>
      </c>
      <c r="E264" s="437">
        <f>ROUND(1-SUM(F264,H264,J264,L264,N264,P264,R264,T264,V264,X264,Z264,AB264),10)</f>
        <v>0</v>
      </c>
      <c r="F264" s="538">
        <v>8.3699999999999997E-2</v>
      </c>
      <c r="G264" s="492">
        <f ca="1">C264*F264</f>
        <v>0</v>
      </c>
      <c r="H264" s="539">
        <v>8.3299999999999999E-2</v>
      </c>
      <c r="I264" s="493">
        <f ca="1">C264*H264</f>
        <v>0</v>
      </c>
      <c r="J264" s="538">
        <v>8.3299999999999999E-2</v>
      </c>
      <c r="K264" s="492">
        <f ca="1">C264*J264</f>
        <v>0</v>
      </c>
      <c r="L264" s="539">
        <v>8.3299999999999999E-2</v>
      </c>
      <c r="M264" s="493">
        <f ca="1">C264*L264</f>
        <v>0</v>
      </c>
      <c r="N264" s="538">
        <v>8.3299999999999999E-2</v>
      </c>
      <c r="O264" s="492">
        <f ca="1">C264*N264</f>
        <v>0</v>
      </c>
      <c r="P264" s="539">
        <v>8.3299999999999999E-2</v>
      </c>
      <c r="Q264" s="492">
        <f ca="1">C264*P264</f>
        <v>0</v>
      </c>
      <c r="R264" s="539">
        <v>8.3299999999999999E-2</v>
      </c>
      <c r="S264" s="492">
        <f ca="1">C264*R264</f>
        <v>0</v>
      </c>
      <c r="T264" s="539">
        <v>8.3299999999999999E-2</v>
      </c>
      <c r="U264" s="493">
        <f ca="1">C264*T264</f>
        <v>0</v>
      </c>
      <c r="V264" s="538">
        <v>8.3299999999999999E-2</v>
      </c>
      <c r="W264" s="492">
        <f ca="1">C264*V264</f>
        <v>0</v>
      </c>
      <c r="X264" s="539">
        <v>8.3299999999999999E-2</v>
      </c>
      <c r="Y264" s="493">
        <f ca="1">C264*X264</f>
        <v>0</v>
      </c>
      <c r="Z264" s="538">
        <v>8.3299999999999999E-2</v>
      </c>
      <c r="AA264" s="492">
        <f ca="1">C264*Z264</f>
        <v>0</v>
      </c>
      <c r="AB264" s="538">
        <v>8.3299999999999999E-2</v>
      </c>
      <c r="AC264" s="492">
        <f ca="1">C264*AB264</f>
        <v>0</v>
      </c>
    </row>
    <row r="265" spans="3:83" ht="15" customHeight="1" x14ac:dyDescent="0.25">
      <c r="C265" s="537">
        <v>0</v>
      </c>
      <c r="D265" s="728" t="s">
        <v>618</v>
      </c>
      <c r="E265" s="424">
        <f>ROUND(1-SUM(F265,H265,J265,L265,N265,P265,R265,T265,V265,X265,Z265,AB265),10)</f>
        <v>0</v>
      </c>
      <c r="F265" s="538">
        <v>8.3699999999999997E-2</v>
      </c>
      <c r="G265" s="492">
        <f>C265*F265</f>
        <v>0</v>
      </c>
      <c r="H265" s="539">
        <v>8.3299999999999999E-2</v>
      </c>
      <c r="I265" s="493">
        <f>C265*H265</f>
        <v>0</v>
      </c>
      <c r="J265" s="538">
        <v>8.3299999999999999E-2</v>
      </c>
      <c r="K265" s="492">
        <f>C265*J265</f>
        <v>0</v>
      </c>
      <c r="L265" s="539">
        <v>8.3299999999999999E-2</v>
      </c>
      <c r="M265" s="493">
        <f>C265*L265</f>
        <v>0</v>
      </c>
      <c r="N265" s="538">
        <v>8.3299999999999999E-2</v>
      </c>
      <c r="O265" s="492">
        <f>C265*N265</f>
        <v>0</v>
      </c>
      <c r="P265" s="539">
        <v>8.3299999999999999E-2</v>
      </c>
      <c r="Q265" s="492">
        <f>C265*P265</f>
        <v>0</v>
      </c>
      <c r="R265" s="539">
        <v>8.3299999999999999E-2</v>
      </c>
      <c r="S265" s="492">
        <f>C265*R265</f>
        <v>0</v>
      </c>
      <c r="T265" s="539">
        <v>8.3299999999999999E-2</v>
      </c>
      <c r="U265" s="493">
        <f>C265*T265</f>
        <v>0</v>
      </c>
      <c r="V265" s="538">
        <v>8.3299999999999999E-2</v>
      </c>
      <c r="W265" s="492">
        <f>C265*V265</f>
        <v>0</v>
      </c>
      <c r="X265" s="539">
        <v>8.3299999999999999E-2</v>
      </c>
      <c r="Y265" s="493">
        <f>C265*X265</f>
        <v>0</v>
      </c>
      <c r="Z265" s="538">
        <v>8.3299999999999999E-2</v>
      </c>
      <c r="AA265" s="492">
        <f>C265*Z265</f>
        <v>0</v>
      </c>
      <c r="AB265" s="538">
        <v>8.3299999999999999E-2</v>
      </c>
      <c r="AC265" s="492">
        <f>C265*AB265</f>
        <v>0</v>
      </c>
    </row>
    <row r="266" spans="3:83" ht="15" customHeight="1" x14ac:dyDescent="0.25">
      <c r="C266" s="537">
        <v>0</v>
      </c>
      <c r="D266" s="728" t="s">
        <v>87</v>
      </c>
      <c r="E266" s="424">
        <f>ROUND(1-SUM(F266,H266,J266,L266,N266,P266,R266,T266,V266,X266,Z266,AB266),10)</f>
        <v>0</v>
      </c>
      <c r="F266" s="538">
        <v>8.3699999999999997E-2</v>
      </c>
      <c r="G266" s="492">
        <f>C266*F266</f>
        <v>0</v>
      </c>
      <c r="H266" s="539">
        <v>8.3299999999999999E-2</v>
      </c>
      <c r="I266" s="493">
        <f>C266*H266</f>
        <v>0</v>
      </c>
      <c r="J266" s="538">
        <v>8.3299999999999999E-2</v>
      </c>
      <c r="K266" s="492">
        <f>C266*J266</f>
        <v>0</v>
      </c>
      <c r="L266" s="539">
        <v>8.3299999999999999E-2</v>
      </c>
      <c r="M266" s="493">
        <f>C266*L266</f>
        <v>0</v>
      </c>
      <c r="N266" s="538">
        <v>8.3299999999999999E-2</v>
      </c>
      <c r="O266" s="492">
        <f>C266*N266</f>
        <v>0</v>
      </c>
      <c r="P266" s="539">
        <v>8.3299999999999999E-2</v>
      </c>
      <c r="Q266" s="492">
        <f>C266*P266</f>
        <v>0</v>
      </c>
      <c r="R266" s="539">
        <v>8.3299999999999999E-2</v>
      </c>
      <c r="S266" s="492">
        <f>C266*R266</f>
        <v>0</v>
      </c>
      <c r="T266" s="539">
        <v>8.3299999999999999E-2</v>
      </c>
      <c r="U266" s="493">
        <f>C266*T266</f>
        <v>0</v>
      </c>
      <c r="V266" s="538">
        <v>8.3299999999999999E-2</v>
      </c>
      <c r="W266" s="492">
        <f>C266*V266</f>
        <v>0</v>
      </c>
      <c r="X266" s="539">
        <v>8.3299999999999999E-2</v>
      </c>
      <c r="Y266" s="493">
        <f>C266*X266</f>
        <v>0</v>
      </c>
      <c r="Z266" s="538">
        <v>8.3299999999999999E-2</v>
      </c>
      <c r="AA266" s="492">
        <f>C266*Z266</f>
        <v>0</v>
      </c>
      <c r="AB266" s="538">
        <v>8.3299999999999999E-2</v>
      </c>
      <c r="AC266" s="492">
        <f>C266*AB266</f>
        <v>0</v>
      </c>
    </row>
    <row r="267" spans="3:83" ht="15" customHeight="1" x14ac:dyDescent="0.25">
      <c r="C267" s="537">
        <v>0</v>
      </c>
      <c r="D267" s="728" t="s">
        <v>232</v>
      </c>
      <c r="E267" s="424">
        <f>ROUND(1-SUM(F267,H267,J267,L267,N267,P267,R267,T267,V267,X267,Z267,AB267),10)</f>
        <v>0</v>
      </c>
      <c r="F267" s="538">
        <v>8.3699999999999997E-2</v>
      </c>
      <c r="G267" s="494">
        <f>C267*F267</f>
        <v>0</v>
      </c>
      <c r="H267" s="539">
        <v>8.3299999999999999E-2</v>
      </c>
      <c r="I267" s="495">
        <f>C267*H267</f>
        <v>0</v>
      </c>
      <c r="J267" s="538">
        <v>8.3299999999999999E-2</v>
      </c>
      <c r="K267" s="494">
        <f>C267*J267</f>
        <v>0</v>
      </c>
      <c r="L267" s="539">
        <v>8.3299999999999999E-2</v>
      </c>
      <c r="M267" s="495">
        <f>C267*L267</f>
        <v>0</v>
      </c>
      <c r="N267" s="538">
        <v>8.3299999999999999E-2</v>
      </c>
      <c r="O267" s="494">
        <f>C267*N267</f>
        <v>0</v>
      </c>
      <c r="P267" s="539">
        <v>8.3299999999999999E-2</v>
      </c>
      <c r="Q267" s="494">
        <f>C267*P267</f>
        <v>0</v>
      </c>
      <c r="R267" s="539">
        <v>8.3299999999999999E-2</v>
      </c>
      <c r="S267" s="494">
        <f>C267*R267</f>
        <v>0</v>
      </c>
      <c r="T267" s="539">
        <v>8.3299999999999999E-2</v>
      </c>
      <c r="U267" s="495">
        <f>C267*T267</f>
        <v>0</v>
      </c>
      <c r="V267" s="538">
        <v>8.3299999999999999E-2</v>
      </c>
      <c r="W267" s="494">
        <f>C267*V267</f>
        <v>0</v>
      </c>
      <c r="X267" s="539">
        <v>8.3299999999999999E-2</v>
      </c>
      <c r="Y267" s="495">
        <f>C267*X267</f>
        <v>0</v>
      </c>
      <c r="Z267" s="538">
        <v>8.3299999999999999E-2</v>
      </c>
      <c r="AA267" s="494">
        <f>C267*Z267</f>
        <v>0</v>
      </c>
      <c r="AB267" s="538">
        <v>8.3299999999999999E-2</v>
      </c>
      <c r="AC267" s="494">
        <f>C267*AB267</f>
        <v>0</v>
      </c>
    </row>
    <row r="268" spans="3:83" ht="15.75" customHeight="1" thickBot="1" x14ac:dyDescent="0.3">
      <c r="C268" s="496">
        <f ca="1">SUM(C264:C267)</f>
        <v>0</v>
      </c>
      <c r="D268" s="497" t="s">
        <v>468</v>
      </c>
      <c r="E268" s="498"/>
      <c r="F268" s="498"/>
      <c r="G268" s="499">
        <f ca="1">SUM(G264:G267)</f>
        <v>0</v>
      </c>
      <c r="H268" s="497"/>
      <c r="I268" s="500">
        <f ca="1">SUM(I264:I267)</f>
        <v>0</v>
      </c>
      <c r="J268" s="501"/>
      <c r="K268" s="499">
        <f ca="1">SUM(K264:K267)</f>
        <v>0</v>
      </c>
      <c r="L268" s="497"/>
      <c r="M268" s="500">
        <f ca="1">SUM(M264:M267)</f>
        <v>0</v>
      </c>
      <c r="N268" s="501"/>
      <c r="O268" s="499">
        <f ca="1">SUM(O264:O267)</f>
        <v>0</v>
      </c>
      <c r="P268" s="497"/>
      <c r="Q268" s="499">
        <f ca="1">SUM(Q264:Q267)</f>
        <v>0</v>
      </c>
      <c r="R268" s="497"/>
      <c r="S268" s="499">
        <f ca="1">SUM(S264:S267)</f>
        <v>0</v>
      </c>
      <c r="T268" s="497"/>
      <c r="U268" s="500">
        <f ca="1">SUM(U264:U267)</f>
        <v>0</v>
      </c>
      <c r="V268" s="501"/>
      <c r="W268" s="499">
        <f ca="1">SUM(W264:W267)</f>
        <v>0</v>
      </c>
      <c r="X268" s="497"/>
      <c r="Y268" s="500">
        <f ca="1">SUM(Y264:Y267)</f>
        <v>0</v>
      </c>
      <c r="Z268" s="501"/>
      <c r="AA268" s="499">
        <f ca="1">SUM(AA264:AA267)</f>
        <v>0</v>
      </c>
      <c r="AB268" s="501"/>
      <c r="AC268" s="499">
        <f ca="1">SUM(AC264:AC267)</f>
        <v>0</v>
      </c>
    </row>
    <row r="269" spans="3:83" ht="13.8" thickBot="1" x14ac:dyDescent="0.3">
      <c r="C269" s="502"/>
      <c r="D269" s="503"/>
      <c r="E269" s="317"/>
      <c r="F269" s="317"/>
      <c r="G269" s="317"/>
      <c r="H269" s="317"/>
      <c r="I269" s="317"/>
      <c r="J269" s="317"/>
      <c r="K269" s="317"/>
      <c r="L269" s="317"/>
      <c r="M269" s="317"/>
      <c r="N269" s="317"/>
      <c r="O269" s="317"/>
      <c r="P269" s="317"/>
      <c r="Q269" s="317"/>
      <c r="R269" s="317"/>
      <c r="S269" s="317"/>
      <c r="T269" s="317"/>
      <c r="U269" s="317"/>
      <c r="V269" s="317"/>
      <c r="W269" s="317"/>
      <c r="X269" s="317"/>
      <c r="Y269" s="317"/>
      <c r="Z269" s="317"/>
      <c r="AA269" s="317"/>
      <c r="AB269" s="317"/>
      <c r="AC269" s="504"/>
    </row>
    <row r="270" spans="3:83" ht="26.4" x14ac:dyDescent="0.25">
      <c r="C270" s="817" t="s">
        <v>649</v>
      </c>
      <c r="D270" s="506"/>
      <c r="E270" s="507" t="s">
        <v>467</v>
      </c>
      <c r="F270" s="508" t="s">
        <v>473</v>
      </c>
      <c r="G270" s="509" t="s">
        <v>474</v>
      </c>
      <c r="H270" s="508" t="s">
        <v>473</v>
      </c>
      <c r="I270" s="509" t="s">
        <v>474</v>
      </c>
      <c r="J270" s="508" t="s">
        <v>473</v>
      </c>
      <c r="K270" s="509" t="s">
        <v>474</v>
      </c>
      <c r="L270" s="508" t="s">
        <v>473</v>
      </c>
      <c r="M270" s="509" t="s">
        <v>474</v>
      </c>
      <c r="N270" s="508" t="s">
        <v>473</v>
      </c>
      <c r="O270" s="509" t="s">
        <v>474</v>
      </c>
      <c r="P270" s="508" t="s">
        <v>473</v>
      </c>
      <c r="Q270" s="509" t="s">
        <v>474</v>
      </c>
      <c r="R270" s="510" t="s">
        <v>473</v>
      </c>
      <c r="S270" s="509" t="s">
        <v>474</v>
      </c>
      <c r="T270" s="508" t="s">
        <v>473</v>
      </c>
      <c r="U270" s="509" t="s">
        <v>474</v>
      </c>
      <c r="V270" s="508" t="s">
        <v>473</v>
      </c>
      <c r="W270" s="509" t="s">
        <v>474</v>
      </c>
      <c r="X270" s="508" t="s">
        <v>473</v>
      </c>
      <c r="Y270" s="509" t="s">
        <v>474</v>
      </c>
      <c r="Z270" s="508" t="s">
        <v>473</v>
      </c>
      <c r="AA270" s="509" t="s">
        <v>474</v>
      </c>
      <c r="AB270" s="508" t="s">
        <v>473</v>
      </c>
      <c r="AC270" s="509" t="s">
        <v>474</v>
      </c>
    </row>
    <row r="271" spans="3:83" x14ac:dyDescent="0.25">
      <c r="C271" s="490">
        <f>SUM(_Dept4Office)</f>
        <v>0</v>
      </c>
      <c r="D271" s="511" t="s">
        <v>466</v>
      </c>
      <c r="E271" s="424">
        <f>ROUND(1-SUM(F271,H271,J271,L271,N271,P271,R271,T271,V271,X271,Z271,AB271),10)</f>
        <v>0</v>
      </c>
      <c r="F271" s="538">
        <v>8.3699999999999997E-2</v>
      </c>
      <c r="G271" s="513">
        <f>C271*F271</f>
        <v>0</v>
      </c>
      <c r="H271" s="539">
        <v>8.3299999999999999E-2</v>
      </c>
      <c r="I271" s="514">
        <f>C271*H271</f>
        <v>0</v>
      </c>
      <c r="J271" s="538">
        <v>8.3299999999999999E-2</v>
      </c>
      <c r="K271" s="513">
        <f>C271*J271</f>
        <v>0</v>
      </c>
      <c r="L271" s="539">
        <v>8.3299999999999999E-2</v>
      </c>
      <c r="M271" s="514">
        <f>C271*L271</f>
        <v>0</v>
      </c>
      <c r="N271" s="538">
        <v>8.3299999999999999E-2</v>
      </c>
      <c r="O271" s="513">
        <f>C271*N271</f>
        <v>0</v>
      </c>
      <c r="P271" s="539">
        <v>8.3299999999999999E-2</v>
      </c>
      <c r="Q271" s="513">
        <f>C271*P271</f>
        <v>0</v>
      </c>
      <c r="R271" s="539">
        <v>8.3299999999999999E-2</v>
      </c>
      <c r="S271" s="513">
        <f>C271*R271</f>
        <v>0</v>
      </c>
      <c r="T271" s="539">
        <v>8.3299999999999999E-2</v>
      </c>
      <c r="U271" s="514">
        <f>C271*T271</f>
        <v>0</v>
      </c>
      <c r="V271" s="538">
        <v>8.3299999999999999E-2</v>
      </c>
      <c r="W271" s="513">
        <f>C271*V271</f>
        <v>0</v>
      </c>
      <c r="X271" s="539">
        <v>8.3299999999999999E-2</v>
      </c>
      <c r="Y271" s="514">
        <f>C271*X271</f>
        <v>0</v>
      </c>
      <c r="Z271" s="538">
        <v>8.3299999999999999E-2</v>
      </c>
      <c r="AA271" s="513">
        <f>C271*Z271</f>
        <v>0</v>
      </c>
      <c r="AB271" s="538">
        <v>8.3299999999999999E-2</v>
      </c>
      <c r="AC271" s="513">
        <f>C271*AB271</f>
        <v>0</v>
      </c>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row>
    <row r="272" spans="3:83" x14ac:dyDescent="0.25">
      <c r="C272" s="490">
        <f>SUM(_Dept4Field)</f>
        <v>0</v>
      </c>
      <c r="D272" s="491" t="s">
        <v>503</v>
      </c>
      <c r="E272" s="424">
        <f>ROUND(1-SUM(F272,H272,J272,L272,N272,P272,R272,T272,V272,X272,Z272,AB272),10)</f>
        <v>0</v>
      </c>
      <c r="F272" s="538">
        <v>8.3699999999999997E-2</v>
      </c>
      <c r="G272" s="513">
        <f>C272*F272</f>
        <v>0</v>
      </c>
      <c r="H272" s="539">
        <v>8.3299999999999999E-2</v>
      </c>
      <c r="I272" s="514">
        <f>C272*H272</f>
        <v>0</v>
      </c>
      <c r="J272" s="538">
        <v>8.3299999999999999E-2</v>
      </c>
      <c r="K272" s="513">
        <f>C272*J272</f>
        <v>0</v>
      </c>
      <c r="L272" s="539">
        <v>8.3299999999999999E-2</v>
      </c>
      <c r="M272" s="514">
        <f>C272*L272</f>
        <v>0</v>
      </c>
      <c r="N272" s="538">
        <v>8.3299999999999999E-2</v>
      </c>
      <c r="O272" s="513">
        <f>C272*N272</f>
        <v>0</v>
      </c>
      <c r="P272" s="539">
        <v>8.3299999999999999E-2</v>
      </c>
      <c r="Q272" s="513">
        <f>C272*P272</f>
        <v>0</v>
      </c>
      <c r="R272" s="539">
        <v>8.3299999999999999E-2</v>
      </c>
      <c r="S272" s="513">
        <f>C272*R272</f>
        <v>0</v>
      </c>
      <c r="T272" s="539">
        <v>8.3299999999999999E-2</v>
      </c>
      <c r="U272" s="514">
        <f>C272*T272</f>
        <v>0</v>
      </c>
      <c r="V272" s="538">
        <v>8.3299999999999999E-2</v>
      </c>
      <c r="W272" s="513">
        <f>C272*V272</f>
        <v>0</v>
      </c>
      <c r="X272" s="539">
        <v>8.3299999999999999E-2</v>
      </c>
      <c r="Y272" s="514">
        <f>C272*X272</f>
        <v>0</v>
      </c>
      <c r="Z272" s="538">
        <v>8.3299999999999999E-2</v>
      </c>
      <c r="AA272" s="513">
        <f>C272*Z272</f>
        <v>0</v>
      </c>
      <c r="AB272" s="538">
        <v>8.3299999999999999E-2</v>
      </c>
      <c r="AC272" s="513">
        <f>C272*AB272</f>
        <v>0</v>
      </c>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row>
    <row r="273" spans="3:83" ht="15" customHeight="1" x14ac:dyDescent="0.25">
      <c r="C273" s="537">
        <v>0</v>
      </c>
      <c r="D273" s="728" t="s">
        <v>617</v>
      </c>
      <c r="E273" s="424">
        <f>ROUND(1-SUM(F273,H273,J273,L273,N273,P273,R273,T273,V273,X273,Z273,AB273),10)</f>
        <v>0</v>
      </c>
      <c r="F273" s="538">
        <v>8.3699999999999997E-2</v>
      </c>
      <c r="G273" s="492">
        <f>C273*F273</f>
        <v>0</v>
      </c>
      <c r="H273" s="539">
        <v>8.3299999999999999E-2</v>
      </c>
      <c r="I273" s="493">
        <f>C273*H273</f>
        <v>0</v>
      </c>
      <c r="J273" s="538">
        <v>8.3299999999999999E-2</v>
      </c>
      <c r="K273" s="492">
        <f>C273*J273</f>
        <v>0</v>
      </c>
      <c r="L273" s="539">
        <v>8.3299999999999999E-2</v>
      </c>
      <c r="M273" s="493">
        <f>C273*L273</f>
        <v>0</v>
      </c>
      <c r="N273" s="538">
        <v>8.3299999999999999E-2</v>
      </c>
      <c r="O273" s="492">
        <f>C273*N273</f>
        <v>0</v>
      </c>
      <c r="P273" s="539">
        <v>8.3299999999999999E-2</v>
      </c>
      <c r="Q273" s="492">
        <f>C273*P273</f>
        <v>0</v>
      </c>
      <c r="R273" s="539">
        <v>8.3299999999999999E-2</v>
      </c>
      <c r="S273" s="492">
        <f>C273*R273</f>
        <v>0</v>
      </c>
      <c r="T273" s="539">
        <v>8.3299999999999999E-2</v>
      </c>
      <c r="U273" s="493">
        <f>C273*T273</f>
        <v>0</v>
      </c>
      <c r="V273" s="538">
        <v>8.3299999999999999E-2</v>
      </c>
      <c r="W273" s="492">
        <f>C273*V273</f>
        <v>0</v>
      </c>
      <c r="X273" s="539">
        <v>8.3299999999999999E-2</v>
      </c>
      <c r="Y273" s="493">
        <f>C273*X273</f>
        <v>0</v>
      </c>
      <c r="Z273" s="538">
        <v>8.3299999999999999E-2</v>
      </c>
      <c r="AA273" s="492">
        <f>C273*Z273</f>
        <v>0</v>
      </c>
      <c r="AB273" s="538">
        <v>8.3299999999999999E-2</v>
      </c>
      <c r="AC273" s="492">
        <f>C273*AB273</f>
        <v>0</v>
      </c>
    </row>
    <row r="274" spans="3:83" ht="15" customHeight="1" thickBot="1" x14ac:dyDescent="0.3">
      <c r="C274" s="496">
        <f>SUM(C271:C273)</f>
        <v>0</v>
      </c>
      <c r="D274" s="497" t="s">
        <v>616</v>
      </c>
      <c r="E274" s="419"/>
      <c r="F274" s="515"/>
      <c r="G274" s="499">
        <f>SUM(G271:G273)</f>
        <v>0</v>
      </c>
      <c r="H274" s="516"/>
      <c r="I274" s="500">
        <f>SUM(I271:I273)</f>
        <v>0</v>
      </c>
      <c r="J274" s="419"/>
      <c r="K274" s="499">
        <f>SUM(K271:K273)</f>
        <v>0</v>
      </c>
      <c r="L274" s="516"/>
      <c r="M274" s="500">
        <f>SUM(M271:M273)</f>
        <v>0</v>
      </c>
      <c r="N274" s="419"/>
      <c r="O274" s="499">
        <f>SUM(O271:O273)</f>
        <v>0</v>
      </c>
      <c r="P274" s="516"/>
      <c r="Q274" s="499">
        <f>SUM(Q271:Q273)</f>
        <v>0</v>
      </c>
      <c r="R274" s="516"/>
      <c r="S274" s="499">
        <f>SUM(S271:S273)</f>
        <v>0</v>
      </c>
      <c r="T274" s="516"/>
      <c r="U274" s="500">
        <f>SUM(U271:U273)</f>
        <v>0</v>
      </c>
      <c r="V274" s="419"/>
      <c r="W274" s="499">
        <f>SUM(W271:W273)</f>
        <v>0</v>
      </c>
      <c r="X274" s="516"/>
      <c r="Y274" s="500">
        <f>SUM(Y271:Y273)</f>
        <v>0</v>
      </c>
      <c r="Z274" s="419"/>
      <c r="AA274" s="499">
        <f>SUM(AA271:AA273)</f>
        <v>0</v>
      </c>
      <c r="AB274" s="419"/>
      <c r="AC274" s="499">
        <f>SUM(AC271:AC273)</f>
        <v>0</v>
      </c>
      <c r="AH274" s="512"/>
      <c r="AI274" s="512"/>
      <c r="AJ274" s="512"/>
      <c r="AK274" s="512"/>
      <c r="AL274" s="512"/>
      <c r="AM274" s="512"/>
      <c r="AN274" s="512"/>
      <c r="AO274" s="512"/>
      <c r="AP274" s="512"/>
      <c r="AQ274" s="512"/>
      <c r="AR274" s="512"/>
      <c r="AS274" s="512"/>
      <c r="AT274" s="512"/>
      <c r="AU274" s="512"/>
      <c r="AV274" s="512"/>
      <c r="AW274" s="512"/>
      <c r="AX274" s="512"/>
      <c r="AY274" s="512"/>
      <c r="AZ274" s="512"/>
      <c r="BA274" s="512"/>
      <c r="BB274" s="512"/>
      <c r="BC274" s="512"/>
      <c r="BD274" s="512"/>
      <c r="BE274" s="512"/>
      <c r="BF274" s="512"/>
      <c r="BG274" s="512"/>
      <c r="BH274" s="512"/>
      <c r="BI274" s="512"/>
      <c r="BJ274" s="512"/>
      <c r="BK274" s="512"/>
      <c r="BL274" s="512"/>
      <c r="BM274" s="512"/>
      <c r="BN274" s="512"/>
      <c r="BO274" s="512"/>
      <c r="BP274" s="512"/>
      <c r="BQ274" s="512"/>
      <c r="BR274" s="512"/>
      <c r="BS274" s="512"/>
      <c r="BT274" s="512"/>
      <c r="BU274" s="512"/>
      <c r="BV274" s="512"/>
      <c r="BW274" s="512"/>
      <c r="BX274" s="512"/>
      <c r="BY274" s="512"/>
      <c r="BZ274" s="512"/>
      <c r="CA274" s="512"/>
      <c r="CB274" s="512"/>
      <c r="CC274" s="512"/>
      <c r="CD274" s="512"/>
      <c r="CE274" s="512"/>
    </row>
    <row r="275" spans="3:83" ht="13.8" thickBot="1" x14ac:dyDescent="0.3">
      <c r="C275" s="502"/>
      <c r="D275" s="317"/>
      <c r="E275" s="317"/>
      <c r="F275" s="317"/>
      <c r="G275" s="317"/>
      <c r="H275" s="317"/>
      <c r="I275" s="317"/>
      <c r="J275" s="317"/>
      <c r="K275" s="317"/>
      <c r="L275" s="317"/>
      <c r="M275" s="317"/>
      <c r="N275" s="317"/>
      <c r="O275" s="317"/>
      <c r="P275" s="317"/>
      <c r="Q275" s="317"/>
      <c r="R275" s="317"/>
      <c r="S275" s="317"/>
      <c r="T275" s="317"/>
      <c r="U275" s="317"/>
      <c r="V275" s="317"/>
      <c r="W275" s="317"/>
      <c r="X275" s="317"/>
      <c r="Y275" s="317"/>
      <c r="Z275" s="317"/>
      <c r="AA275" s="317"/>
      <c r="AB275" s="317"/>
      <c r="AC275" s="504"/>
    </row>
    <row r="276" spans="3:83" ht="26.4" x14ac:dyDescent="0.25">
      <c r="C276" s="505" t="s">
        <v>472</v>
      </c>
      <c r="D276" s="506"/>
      <c r="E276" s="507" t="s">
        <v>467</v>
      </c>
      <c r="F276" s="508" t="s">
        <v>473</v>
      </c>
      <c r="G276" s="509" t="s">
        <v>474</v>
      </c>
      <c r="H276" s="508" t="s">
        <v>473</v>
      </c>
      <c r="I276" s="509" t="s">
        <v>474</v>
      </c>
      <c r="J276" s="508" t="s">
        <v>473</v>
      </c>
      <c r="K276" s="509" t="s">
        <v>474</v>
      </c>
      <c r="L276" s="508" t="s">
        <v>473</v>
      </c>
      <c r="M276" s="509" t="s">
        <v>474</v>
      </c>
      <c r="N276" s="508" t="s">
        <v>473</v>
      </c>
      <c r="O276" s="509" t="s">
        <v>474</v>
      </c>
      <c r="P276" s="508" t="s">
        <v>473</v>
      </c>
      <c r="Q276" s="509" t="s">
        <v>474</v>
      </c>
      <c r="R276" s="510" t="s">
        <v>473</v>
      </c>
      <c r="S276" s="509" t="s">
        <v>474</v>
      </c>
      <c r="T276" s="508" t="s">
        <v>473</v>
      </c>
      <c r="U276" s="509" t="s">
        <v>474</v>
      </c>
      <c r="V276" s="508" t="s">
        <v>473</v>
      </c>
      <c r="W276" s="509" t="s">
        <v>474</v>
      </c>
      <c r="X276" s="508" t="s">
        <v>473</v>
      </c>
      <c r="Y276" s="509" t="s">
        <v>474</v>
      </c>
      <c r="Z276" s="508" t="s">
        <v>473</v>
      </c>
      <c r="AA276" s="509" t="s">
        <v>474</v>
      </c>
      <c r="AB276" s="508" t="s">
        <v>473</v>
      </c>
      <c r="AC276" s="509" t="s">
        <v>474</v>
      </c>
    </row>
    <row r="277" spans="3:83" x14ac:dyDescent="0.25">
      <c r="C277" s="490">
        <f>SUM('Step 2-Overhead'!AJ$10:AJ$21)</f>
        <v>0</v>
      </c>
      <c r="D277" s="511" t="s">
        <v>330</v>
      </c>
      <c r="E277" s="437">
        <f t="shared" ref="E277:E287" si="65">ROUND(1-SUM(F277,H277,J277,L277,N277,P277,R277,T277,V277,X277,Z277,AB277),10)</f>
        <v>0</v>
      </c>
      <c r="F277" s="538">
        <v>8.3699999999999997E-2</v>
      </c>
      <c r="G277" s="513">
        <f t="shared" ref="G277:G287" si="66">C277*F277</f>
        <v>0</v>
      </c>
      <c r="H277" s="539">
        <v>8.3299999999999999E-2</v>
      </c>
      <c r="I277" s="514">
        <f t="shared" ref="I277:I287" si="67">C277*H277</f>
        <v>0</v>
      </c>
      <c r="J277" s="538">
        <v>8.3299999999999999E-2</v>
      </c>
      <c r="K277" s="513">
        <f t="shared" ref="K277:K287" si="68">C277*J277</f>
        <v>0</v>
      </c>
      <c r="L277" s="539">
        <v>8.3299999999999999E-2</v>
      </c>
      <c r="M277" s="514">
        <f t="shared" ref="M277:M287" si="69">C277*L277</f>
        <v>0</v>
      </c>
      <c r="N277" s="538">
        <v>8.3299999999999999E-2</v>
      </c>
      <c r="O277" s="513">
        <f t="shared" ref="O277:O287" si="70">C277*N277</f>
        <v>0</v>
      </c>
      <c r="P277" s="539">
        <v>8.3299999999999999E-2</v>
      </c>
      <c r="Q277" s="513">
        <f t="shared" ref="Q277:Q287" si="71">C277*P277</f>
        <v>0</v>
      </c>
      <c r="R277" s="539">
        <v>8.3299999999999999E-2</v>
      </c>
      <c r="S277" s="513">
        <f t="shared" ref="S277:S287" si="72">C277*R277</f>
        <v>0</v>
      </c>
      <c r="T277" s="539">
        <v>8.3299999999999999E-2</v>
      </c>
      <c r="U277" s="514">
        <f t="shared" ref="U277:U287" si="73">C277*T277</f>
        <v>0</v>
      </c>
      <c r="V277" s="538">
        <v>8.3299999999999999E-2</v>
      </c>
      <c r="W277" s="513">
        <f t="shared" ref="W277:W287" si="74">C277*V277</f>
        <v>0</v>
      </c>
      <c r="X277" s="539">
        <v>8.3299999999999999E-2</v>
      </c>
      <c r="Y277" s="514">
        <f t="shared" ref="Y277:Y287" si="75">C277*X277</f>
        <v>0</v>
      </c>
      <c r="Z277" s="538">
        <v>8.3299999999999999E-2</v>
      </c>
      <c r="AA277" s="513">
        <f t="shared" ref="AA277:AA287" si="76">C277*Z277</f>
        <v>0</v>
      </c>
      <c r="AB277" s="538">
        <v>8.3299999999999999E-2</v>
      </c>
      <c r="AC277" s="513">
        <f t="shared" ref="AC277:AC287" si="77">C277*AB277</f>
        <v>0</v>
      </c>
    </row>
    <row r="278" spans="3:83" x14ac:dyDescent="0.25">
      <c r="C278" s="490">
        <f>SUM('Step 2-Overhead'!AJ$24:AJ$38)</f>
        <v>0</v>
      </c>
      <c r="D278" s="511" t="s">
        <v>382</v>
      </c>
      <c r="E278" s="424">
        <f t="shared" si="65"/>
        <v>0</v>
      </c>
      <c r="F278" s="538">
        <v>8.3699999999999997E-2</v>
      </c>
      <c r="G278" s="513">
        <f t="shared" si="66"/>
        <v>0</v>
      </c>
      <c r="H278" s="539">
        <v>8.3299999999999999E-2</v>
      </c>
      <c r="I278" s="514">
        <f t="shared" si="67"/>
        <v>0</v>
      </c>
      <c r="J278" s="538">
        <v>8.3299999999999999E-2</v>
      </c>
      <c r="K278" s="513">
        <f t="shared" si="68"/>
        <v>0</v>
      </c>
      <c r="L278" s="539">
        <v>8.3299999999999999E-2</v>
      </c>
      <c r="M278" s="514">
        <f t="shared" si="69"/>
        <v>0</v>
      </c>
      <c r="N278" s="538">
        <v>8.3299999999999999E-2</v>
      </c>
      <c r="O278" s="513">
        <f t="shared" si="70"/>
        <v>0</v>
      </c>
      <c r="P278" s="539">
        <v>8.3299999999999999E-2</v>
      </c>
      <c r="Q278" s="513">
        <f t="shared" si="71"/>
        <v>0</v>
      </c>
      <c r="R278" s="539">
        <v>8.3299999999999999E-2</v>
      </c>
      <c r="S278" s="513">
        <f t="shared" si="72"/>
        <v>0</v>
      </c>
      <c r="T278" s="539">
        <v>8.3299999999999999E-2</v>
      </c>
      <c r="U278" s="514">
        <f t="shared" si="73"/>
        <v>0</v>
      </c>
      <c r="V278" s="538">
        <v>8.3299999999999999E-2</v>
      </c>
      <c r="W278" s="513">
        <f t="shared" si="74"/>
        <v>0</v>
      </c>
      <c r="X278" s="539">
        <v>8.3299999999999999E-2</v>
      </c>
      <c r="Y278" s="514">
        <f t="shared" si="75"/>
        <v>0</v>
      </c>
      <c r="Z278" s="538">
        <v>8.3299999999999999E-2</v>
      </c>
      <c r="AA278" s="513">
        <f t="shared" si="76"/>
        <v>0</v>
      </c>
      <c r="AB278" s="538">
        <v>8.3299999999999999E-2</v>
      </c>
      <c r="AC278" s="513">
        <f t="shared" si="77"/>
        <v>0</v>
      </c>
    </row>
    <row r="279" spans="3:83" x14ac:dyDescent="0.25">
      <c r="C279" s="490">
        <f>SUM('Step 2-Overhead'!AJ$41:AJ$48)</f>
        <v>0</v>
      </c>
      <c r="D279" s="511" t="s">
        <v>331</v>
      </c>
      <c r="E279" s="424">
        <f t="shared" si="65"/>
        <v>0</v>
      </c>
      <c r="F279" s="538">
        <v>8.3699999999999997E-2</v>
      </c>
      <c r="G279" s="513">
        <f t="shared" si="66"/>
        <v>0</v>
      </c>
      <c r="H279" s="539">
        <v>8.3299999999999999E-2</v>
      </c>
      <c r="I279" s="514">
        <f t="shared" si="67"/>
        <v>0</v>
      </c>
      <c r="J279" s="538">
        <v>8.3299999999999999E-2</v>
      </c>
      <c r="K279" s="513">
        <f t="shared" si="68"/>
        <v>0</v>
      </c>
      <c r="L279" s="539">
        <v>8.3299999999999999E-2</v>
      </c>
      <c r="M279" s="514">
        <f t="shared" si="69"/>
        <v>0</v>
      </c>
      <c r="N279" s="538">
        <v>8.3299999999999999E-2</v>
      </c>
      <c r="O279" s="513">
        <f t="shared" si="70"/>
        <v>0</v>
      </c>
      <c r="P279" s="539">
        <v>8.3299999999999999E-2</v>
      </c>
      <c r="Q279" s="513">
        <f t="shared" si="71"/>
        <v>0</v>
      </c>
      <c r="R279" s="539">
        <v>8.3299999999999999E-2</v>
      </c>
      <c r="S279" s="513">
        <f t="shared" si="72"/>
        <v>0</v>
      </c>
      <c r="T279" s="539">
        <v>8.3299999999999999E-2</v>
      </c>
      <c r="U279" s="514">
        <f t="shared" si="73"/>
        <v>0</v>
      </c>
      <c r="V279" s="538">
        <v>8.3299999999999999E-2</v>
      </c>
      <c r="W279" s="513">
        <f t="shared" si="74"/>
        <v>0</v>
      </c>
      <c r="X279" s="539">
        <v>8.3299999999999999E-2</v>
      </c>
      <c r="Y279" s="514">
        <f t="shared" si="75"/>
        <v>0</v>
      </c>
      <c r="Z279" s="538">
        <v>8.3299999999999999E-2</v>
      </c>
      <c r="AA279" s="513">
        <f t="shared" si="76"/>
        <v>0</v>
      </c>
      <c r="AB279" s="538">
        <v>8.3299999999999999E-2</v>
      </c>
      <c r="AC279" s="513">
        <f t="shared" si="77"/>
        <v>0</v>
      </c>
    </row>
    <row r="280" spans="3:83" x14ac:dyDescent="0.25">
      <c r="C280" s="490">
        <f>SUM('Step 2-Overhead'!AJ$51:AJ$61)</f>
        <v>0</v>
      </c>
      <c r="D280" s="511" t="s">
        <v>366</v>
      </c>
      <c r="E280" s="424">
        <f t="shared" si="65"/>
        <v>0</v>
      </c>
      <c r="F280" s="538">
        <v>8.3699999999999997E-2</v>
      </c>
      <c r="G280" s="513">
        <f t="shared" si="66"/>
        <v>0</v>
      </c>
      <c r="H280" s="539">
        <v>8.3299999999999999E-2</v>
      </c>
      <c r="I280" s="514">
        <f t="shared" si="67"/>
        <v>0</v>
      </c>
      <c r="J280" s="538">
        <v>8.3299999999999999E-2</v>
      </c>
      <c r="K280" s="513">
        <f t="shared" si="68"/>
        <v>0</v>
      </c>
      <c r="L280" s="539">
        <v>8.3299999999999999E-2</v>
      </c>
      <c r="M280" s="514">
        <f t="shared" si="69"/>
        <v>0</v>
      </c>
      <c r="N280" s="538">
        <v>8.3299999999999999E-2</v>
      </c>
      <c r="O280" s="513">
        <f t="shared" si="70"/>
        <v>0</v>
      </c>
      <c r="P280" s="539">
        <v>8.3299999999999999E-2</v>
      </c>
      <c r="Q280" s="513">
        <f t="shared" si="71"/>
        <v>0</v>
      </c>
      <c r="R280" s="539">
        <v>8.3299999999999999E-2</v>
      </c>
      <c r="S280" s="513">
        <f t="shared" si="72"/>
        <v>0</v>
      </c>
      <c r="T280" s="539">
        <v>8.3299999999999999E-2</v>
      </c>
      <c r="U280" s="514">
        <f t="shared" si="73"/>
        <v>0</v>
      </c>
      <c r="V280" s="538">
        <v>8.3299999999999999E-2</v>
      </c>
      <c r="W280" s="513">
        <f t="shared" si="74"/>
        <v>0</v>
      </c>
      <c r="X280" s="539">
        <v>8.3299999999999999E-2</v>
      </c>
      <c r="Y280" s="514">
        <f t="shared" si="75"/>
        <v>0</v>
      </c>
      <c r="Z280" s="538">
        <v>8.3299999999999999E-2</v>
      </c>
      <c r="AA280" s="513">
        <f t="shared" si="76"/>
        <v>0</v>
      </c>
      <c r="AB280" s="538">
        <v>8.3299999999999999E-2</v>
      </c>
      <c r="AC280" s="513">
        <f t="shared" si="77"/>
        <v>0</v>
      </c>
    </row>
    <row r="281" spans="3:83" x14ac:dyDescent="0.25">
      <c r="C281" s="490">
        <f>SUM('Step 2-Overhead'!AJ$64:AJ$88)</f>
        <v>0</v>
      </c>
      <c r="D281" s="511" t="s">
        <v>334</v>
      </c>
      <c r="E281" s="424">
        <f t="shared" si="65"/>
        <v>0</v>
      </c>
      <c r="F281" s="538">
        <v>8.3699999999999997E-2</v>
      </c>
      <c r="G281" s="513">
        <f t="shared" si="66"/>
        <v>0</v>
      </c>
      <c r="H281" s="539">
        <v>8.3299999999999999E-2</v>
      </c>
      <c r="I281" s="514">
        <f t="shared" si="67"/>
        <v>0</v>
      </c>
      <c r="J281" s="538">
        <v>8.3299999999999999E-2</v>
      </c>
      <c r="K281" s="513">
        <f t="shared" si="68"/>
        <v>0</v>
      </c>
      <c r="L281" s="539">
        <v>8.3299999999999999E-2</v>
      </c>
      <c r="M281" s="514">
        <f t="shared" si="69"/>
        <v>0</v>
      </c>
      <c r="N281" s="538">
        <v>8.3299999999999999E-2</v>
      </c>
      <c r="O281" s="513">
        <f t="shared" si="70"/>
        <v>0</v>
      </c>
      <c r="P281" s="539">
        <v>8.3299999999999999E-2</v>
      </c>
      <c r="Q281" s="513">
        <f t="shared" si="71"/>
        <v>0</v>
      </c>
      <c r="R281" s="539">
        <v>8.3299999999999999E-2</v>
      </c>
      <c r="S281" s="513">
        <f t="shared" si="72"/>
        <v>0</v>
      </c>
      <c r="T281" s="539">
        <v>8.3299999999999999E-2</v>
      </c>
      <c r="U281" s="514">
        <f t="shared" si="73"/>
        <v>0</v>
      </c>
      <c r="V281" s="538">
        <v>8.3299999999999999E-2</v>
      </c>
      <c r="W281" s="513">
        <f t="shared" si="74"/>
        <v>0</v>
      </c>
      <c r="X281" s="539">
        <v>8.3299999999999999E-2</v>
      </c>
      <c r="Y281" s="514">
        <f t="shared" si="75"/>
        <v>0</v>
      </c>
      <c r="Z281" s="538">
        <v>8.3299999999999999E-2</v>
      </c>
      <c r="AA281" s="513">
        <f t="shared" si="76"/>
        <v>0</v>
      </c>
      <c r="AB281" s="538">
        <v>8.3299999999999999E-2</v>
      </c>
      <c r="AC281" s="513">
        <f t="shared" si="77"/>
        <v>0</v>
      </c>
    </row>
    <row r="282" spans="3:83" x14ac:dyDescent="0.25">
      <c r="C282" s="490">
        <f>SUM('Step 2-Overhead'!AJ$91:AJ$101)</f>
        <v>0</v>
      </c>
      <c r="D282" s="511" t="s">
        <v>332</v>
      </c>
      <c r="E282" s="424">
        <f t="shared" si="65"/>
        <v>0</v>
      </c>
      <c r="F282" s="538">
        <v>8.3699999999999997E-2</v>
      </c>
      <c r="G282" s="513">
        <f t="shared" si="66"/>
        <v>0</v>
      </c>
      <c r="H282" s="539">
        <v>8.3299999999999999E-2</v>
      </c>
      <c r="I282" s="514">
        <f t="shared" si="67"/>
        <v>0</v>
      </c>
      <c r="J282" s="538">
        <v>8.3299999999999999E-2</v>
      </c>
      <c r="K282" s="513">
        <f t="shared" si="68"/>
        <v>0</v>
      </c>
      <c r="L282" s="539">
        <v>8.3299999999999999E-2</v>
      </c>
      <c r="M282" s="514">
        <f t="shared" si="69"/>
        <v>0</v>
      </c>
      <c r="N282" s="538">
        <v>8.3299999999999999E-2</v>
      </c>
      <c r="O282" s="513">
        <f t="shared" si="70"/>
        <v>0</v>
      </c>
      <c r="P282" s="539">
        <v>8.3299999999999999E-2</v>
      </c>
      <c r="Q282" s="513">
        <f t="shared" si="71"/>
        <v>0</v>
      </c>
      <c r="R282" s="539">
        <v>8.3299999999999999E-2</v>
      </c>
      <c r="S282" s="513">
        <f t="shared" si="72"/>
        <v>0</v>
      </c>
      <c r="T282" s="539">
        <v>8.3299999999999999E-2</v>
      </c>
      <c r="U282" s="514">
        <f t="shared" si="73"/>
        <v>0</v>
      </c>
      <c r="V282" s="538">
        <v>8.3299999999999999E-2</v>
      </c>
      <c r="W282" s="513">
        <f t="shared" si="74"/>
        <v>0</v>
      </c>
      <c r="X282" s="539">
        <v>8.3299999999999999E-2</v>
      </c>
      <c r="Y282" s="514">
        <f t="shared" si="75"/>
        <v>0</v>
      </c>
      <c r="Z282" s="538">
        <v>8.3299999999999999E-2</v>
      </c>
      <c r="AA282" s="513">
        <f t="shared" si="76"/>
        <v>0</v>
      </c>
      <c r="AB282" s="538">
        <v>8.3299999999999999E-2</v>
      </c>
      <c r="AC282" s="513">
        <f t="shared" si="77"/>
        <v>0</v>
      </c>
    </row>
    <row r="283" spans="3:83" x14ac:dyDescent="0.25">
      <c r="C283" s="517">
        <f>SUM('Step 2-Overhead'!AJ$104:AJ$110)</f>
        <v>0</v>
      </c>
      <c r="D283" s="511" t="s">
        <v>333</v>
      </c>
      <c r="E283" s="424">
        <f t="shared" si="65"/>
        <v>0</v>
      </c>
      <c r="F283" s="538">
        <v>8.3699999999999997E-2</v>
      </c>
      <c r="G283" s="513">
        <f t="shared" si="66"/>
        <v>0</v>
      </c>
      <c r="H283" s="539">
        <v>8.3299999999999999E-2</v>
      </c>
      <c r="I283" s="514">
        <f t="shared" si="67"/>
        <v>0</v>
      </c>
      <c r="J283" s="538">
        <v>8.3299999999999999E-2</v>
      </c>
      <c r="K283" s="513">
        <f t="shared" si="68"/>
        <v>0</v>
      </c>
      <c r="L283" s="539">
        <v>8.3299999999999999E-2</v>
      </c>
      <c r="M283" s="514">
        <f t="shared" si="69"/>
        <v>0</v>
      </c>
      <c r="N283" s="538">
        <v>8.3299999999999999E-2</v>
      </c>
      <c r="O283" s="513">
        <f t="shared" si="70"/>
        <v>0</v>
      </c>
      <c r="P283" s="539">
        <v>8.3299999999999999E-2</v>
      </c>
      <c r="Q283" s="513">
        <f t="shared" si="71"/>
        <v>0</v>
      </c>
      <c r="R283" s="539">
        <v>8.3299999999999999E-2</v>
      </c>
      <c r="S283" s="513">
        <f t="shared" si="72"/>
        <v>0</v>
      </c>
      <c r="T283" s="539">
        <v>8.3299999999999999E-2</v>
      </c>
      <c r="U283" s="514">
        <f t="shared" si="73"/>
        <v>0</v>
      </c>
      <c r="V283" s="538">
        <v>8.3299999999999999E-2</v>
      </c>
      <c r="W283" s="513">
        <f t="shared" si="74"/>
        <v>0</v>
      </c>
      <c r="X283" s="539">
        <v>8.3299999999999999E-2</v>
      </c>
      <c r="Y283" s="514">
        <f t="shared" si="75"/>
        <v>0</v>
      </c>
      <c r="Z283" s="538">
        <v>8.3299999999999999E-2</v>
      </c>
      <c r="AA283" s="513">
        <f t="shared" si="76"/>
        <v>0</v>
      </c>
      <c r="AB283" s="538">
        <v>8.3299999999999999E-2</v>
      </c>
      <c r="AC283" s="513">
        <f t="shared" si="77"/>
        <v>0</v>
      </c>
    </row>
    <row r="284" spans="3:83" x14ac:dyDescent="0.25">
      <c r="C284" s="490">
        <f>SUM('Step 2-Overhead'!AJ$113:AJ$118)</f>
        <v>0</v>
      </c>
      <c r="D284" s="511" t="s">
        <v>240</v>
      </c>
      <c r="E284" s="424">
        <f t="shared" si="65"/>
        <v>0</v>
      </c>
      <c r="F284" s="538">
        <v>8.3699999999999997E-2</v>
      </c>
      <c r="G284" s="513">
        <f t="shared" si="66"/>
        <v>0</v>
      </c>
      <c r="H284" s="539">
        <v>8.3299999999999999E-2</v>
      </c>
      <c r="I284" s="514">
        <f t="shared" si="67"/>
        <v>0</v>
      </c>
      <c r="J284" s="538">
        <v>8.3299999999999999E-2</v>
      </c>
      <c r="K284" s="513">
        <f t="shared" si="68"/>
        <v>0</v>
      </c>
      <c r="L284" s="539">
        <v>8.3299999999999999E-2</v>
      </c>
      <c r="M284" s="514">
        <f t="shared" si="69"/>
        <v>0</v>
      </c>
      <c r="N284" s="538">
        <v>8.3299999999999999E-2</v>
      </c>
      <c r="O284" s="513">
        <f t="shared" si="70"/>
        <v>0</v>
      </c>
      <c r="P284" s="539">
        <v>8.3299999999999999E-2</v>
      </c>
      <c r="Q284" s="513">
        <f t="shared" si="71"/>
        <v>0</v>
      </c>
      <c r="R284" s="539">
        <v>8.3299999999999999E-2</v>
      </c>
      <c r="S284" s="513">
        <f t="shared" si="72"/>
        <v>0</v>
      </c>
      <c r="T284" s="539">
        <v>8.3299999999999999E-2</v>
      </c>
      <c r="U284" s="514">
        <f t="shared" si="73"/>
        <v>0</v>
      </c>
      <c r="V284" s="538">
        <v>8.3299999999999999E-2</v>
      </c>
      <c r="W284" s="513">
        <f t="shared" si="74"/>
        <v>0</v>
      </c>
      <c r="X284" s="539">
        <v>8.3299999999999999E-2</v>
      </c>
      <c r="Y284" s="514">
        <f t="shared" si="75"/>
        <v>0</v>
      </c>
      <c r="Z284" s="538">
        <v>8.3299999999999999E-2</v>
      </c>
      <c r="AA284" s="513">
        <f t="shared" si="76"/>
        <v>0</v>
      </c>
      <c r="AB284" s="538">
        <v>8.3299999999999999E-2</v>
      </c>
      <c r="AC284" s="513">
        <f t="shared" si="77"/>
        <v>0</v>
      </c>
    </row>
    <row r="285" spans="3:83" x14ac:dyDescent="0.25">
      <c r="C285" s="490">
        <f>SUM('Step 2-Overhead'!AJ$121:AJ$133)</f>
        <v>0</v>
      </c>
      <c r="D285" s="511" t="s">
        <v>236</v>
      </c>
      <c r="E285" s="424">
        <f t="shared" si="65"/>
        <v>0</v>
      </c>
      <c r="F285" s="538">
        <v>8.3699999999999997E-2</v>
      </c>
      <c r="G285" s="513">
        <f t="shared" si="66"/>
        <v>0</v>
      </c>
      <c r="H285" s="539">
        <v>8.3299999999999999E-2</v>
      </c>
      <c r="I285" s="514">
        <f t="shared" si="67"/>
        <v>0</v>
      </c>
      <c r="J285" s="538">
        <v>8.3299999999999999E-2</v>
      </c>
      <c r="K285" s="513">
        <f t="shared" si="68"/>
        <v>0</v>
      </c>
      <c r="L285" s="539">
        <v>8.3299999999999999E-2</v>
      </c>
      <c r="M285" s="514">
        <f t="shared" si="69"/>
        <v>0</v>
      </c>
      <c r="N285" s="538">
        <v>8.3299999999999999E-2</v>
      </c>
      <c r="O285" s="513">
        <f t="shared" si="70"/>
        <v>0</v>
      </c>
      <c r="P285" s="539">
        <v>8.3299999999999999E-2</v>
      </c>
      <c r="Q285" s="513">
        <f t="shared" si="71"/>
        <v>0</v>
      </c>
      <c r="R285" s="539">
        <v>8.3299999999999999E-2</v>
      </c>
      <c r="S285" s="513">
        <f t="shared" si="72"/>
        <v>0</v>
      </c>
      <c r="T285" s="539">
        <v>8.3299999999999999E-2</v>
      </c>
      <c r="U285" s="514">
        <f t="shared" si="73"/>
        <v>0</v>
      </c>
      <c r="V285" s="538">
        <v>8.3299999999999999E-2</v>
      </c>
      <c r="W285" s="513">
        <f t="shared" si="74"/>
        <v>0</v>
      </c>
      <c r="X285" s="539">
        <v>8.3299999999999999E-2</v>
      </c>
      <c r="Y285" s="514">
        <f t="shared" si="75"/>
        <v>0</v>
      </c>
      <c r="Z285" s="538">
        <v>8.3299999999999999E-2</v>
      </c>
      <c r="AA285" s="513">
        <f t="shared" si="76"/>
        <v>0</v>
      </c>
      <c r="AB285" s="538">
        <v>8.3299999999999999E-2</v>
      </c>
      <c r="AC285" s="513">
        <f t="shared" si="77"/>
        <v>0</v>
      </c>
    </row>
    <row r="286" spans="3:83" x14ac:dyDescent="0.25">
      <c r="C286" s="490">
        <f>SUM('Step 2-Overhead'!AJ$136:AJ$140)</f>
        <v>0</v>
      </c>
      <c r="D286" s="511" t="s">
        <v>421</v>
      </c>
      <c r="E286" s="424">
        <f t="shared" si="65"/>
        <v>0</v>
      </c>
      <c r="F286" s="538">
        <v>8.3699999999999997E-2</v>
      </c>
      <c r="G286" s="513">
        <f t="shared" si="66"/>
        <v>0</v>
      </c>
      <c r="H286" s="539">
        <v>8.3299999999999999E-2</v>
      </c>
      <c r="I286" s="514">
        <f t="shared" si="67"/>
        <v>0</v>
      </c>
      <c r="J286" s="538">
        <v>8.3299999999999999E-2</v>
      </c>
      <c r="K286" s="513">
        <f t="shared" si="68"/>
        <v>0</v>
      </c>
      <c r="L286" s="539">
        <v>8.3299999999999999E-2</v>
      </c>
      <c r="M286" s="514">
        <f t="shared" si="69"/>
        <v>0</v>
      </c>
      <c r="N286" s="538">
        <v>8.3299999999999999E-2</v>
      </c>
      <c r="O286" s="513">
        <f t="shared" si="70"/>
        <v>0</v>
      </c>
      <c r="P286" s="539">
        <v>8.3299999999999999E-2</v>
      </c>
      <c r="Q286" s="513">
        <f t="shared" si="71"/>
        <v>0</v>
      </c>
      <c r="R286" s="539">
        <v>8.3299999999999999E-2</v>
      </c>
      <c r="S286" s="513">
        <f t="shared" si="72"/>
        <v>0</v>
      </c>
      <c r="T286" s="539">
        <v>8.3299999999999999E-2</v>
      </c>
      <c r="U286" s="514">
        <f t="shared" si="73"/>
        <v>0</v>
      </c>
      <c r="V286" s="538">
        <v>8.3299999999999999E-2</v>
      </c>
      <c r="W286" s="513">
        <f t="shared" si="74"/>
        <v>0</v>
      </c>
      <c r="X286" s="539">
        <v>8.3299999999999999E-2</v>
      </c>
      <c r="Y286" s="514">
        <f t="shared" si="75"/>
        <v>0</v>
      </c>
      <c r="Z286" s="538">
        <v>8.3299999999999999E-2</v>
      </c>
      <c r="AA286" s="513">
        <f t="shared" si="76"/>
        <v>0</v>
      </c>
      <c r="AB286" s="538">
        <v>8.3299999999999999E-2</v>
      </c>
      <c r="AC286" s="513">
        <f t="shared" si="77"/>
        <v>0</v>
      </c>
    </row>
    <row r="287" spans="3:83" x14ac:dyDescent="0.25">
      <c r="C287" s="490">
        <f>SUM('Step 2-Overhead'!AJ$143:AJ$150)</f>
        <v>0</v>
      </c>
      <c r="D287" s="511" t="s">
        <v>338</v>
      </c>
      <c r="E287" s="424">
        <f t="shared" si="65"/>
        <v>0</v>
      </c>
      <c r="F287" s="538">
        <v>8.3699999999999997E-2</v>
      </c>
      <c r="G287" s="513">
        <f t="shared" si="66"/>
        <v>0</v>
      </c>
      <c r="H287" s="539">
        <v>8.3299999999999999E-2</v>
      </c>
      <c r="I287" s="514">
        <f t="shared" si="67"/>
        <v>0</v>
      </c>
      <c r="J287" s="538">
        <v>8.3299999999999999E-2</v>
      </c>
      <c r="K287" s="513">
        <f t="shared" si="68"/>
        <v>0</v>
      </c>
      <c r="L287" s="539">
        <v>8.3299999999999999E-2</v>
      </c>
      <c r="M287" s="514">
        <f t="shared" si="69"/>
        <v>0</v>
      </c>
      <c r="N287" s="538">
        <v>8.3299999999999999E-2</v>
      </c>
      <c r="O287" s="513">
        <f t="shared" si="70"/>
        <v>0</v>
      </c>
      <c r="P287" s="539">
        <v>8.3299999999999999E-2</v>
      </c>
      <c r="Q287" s="513">
        <f t="shared" si="71"/>
        <v>0</v>
      </c>
      <c r="R287" s="539">
        <v>8.3299999999999999E-2</v>
      </c>
      <c r="S287" s="513">
        <f t="shared" si="72"/>
        <v>0</v>
      </c>
      <c r="T287" s="539">
        <v>8.3299999999999999E-2</v>
      </c>
      <c r="U287" s="514">
        <f t="shared" si="73"/>
        <v>0</v>
      </c>
      <c r="V287" s="538">
        <v>8.3299999999999999E-2</v>
      </c>
      <c r="W287" s="513">
        <f t="shared" si="74"/>
        <v>0</v>
      </c>
      <c r="X287" s="539">
        <v>8.3299999999999999E-2</v>
      </c>
      <c r="Y287" s="514">
        <f t="shared" si="75"/>
        <v>0</v>
      </c>
      <c r="Z287" s="538">
        <v>8.3299999999999999E-2</v>
      </c>
      <c r="AA287" s="513">
        <f t="shared" si="76"/>
        <v>0</v>
      </c>
      <c r="AB287" s="538">
        <v>8.3299999999999999E-2</v>
      </c>
      <c r="AC287" s="513">
        <f t="shared" si="77"/>
        <v>0</v>
      </c>
    </row>
    <row r="288" spans="3:83" ht="13.8" thickBot="1" x14ac:dyDescent="0.3">
      <c r="C288" s="496">
        <f>SUM(C277:C287)</f>
        <v>0</v>
      </c>
      <c r="D288" s="497" t="s">
        <v>469</v>
      </c>
      <c r="E288" s="463"/>
      <c r="F288" s="501"/>
      <c r="G288" s="499">
        <f>SUM(G277:G287)</f>
        <v>0</v>
      </c>
      <c r="H288" s="497"/>
      <c r="I288" s="500">
        <f>SUM(I277:I287)</f>
        <v>0</v>
      </c>
      <c r="J288" s="501"/>
      <c r="K288" s="499">
        <f>SUM(K277:K287)</f>
        <v>0</v>
      </c>
      <c r="L288" s="497"/>
      <c r="M288" s="500">
        <f>SUM(M277:M287)</f>
        <v>0</v>
      </c>
      <c r="N288" s="501"/>
      <c r="O288" s="499">
        <f>SUM(O277:O287)</f>
        <v>0</v>
      </c>
      <c r="P288" s="497"/>
      <c r="Q288" s="499">
        <f>SUM(Q277:Q287)</f>
        <v>0</v>
      </c>
      <c r="R288" s="497"/>
      <c r="S288" s="499">
        <f>SUM(S277:S287)</f>
        <v>0</v>
      </c>
      <c r="T288" s="497"/>
      <c r="U288" s="500">
        <f>SUM(U277:U287)</f>
        <v>0</v>
      </c>
      <c r="V288" s="501"/>
      <c r="W288" s="499">
        <f>SUM(W277:W287)</f>
        <v>0</v>
      </c>
      <c r="X288" s="497"/>
      <c r="Y288" s="500">
        <f>SUM(Y277:Y287)</f>
        <v>0</v>
      </c>
      <c r="Z288" s="501"/>
      <c r="AA288" s="499">
        <f>SUM(AA277:AA287)</f>
        <v>0</v>
      </c>
      <c r="AB288" s="501"/>
      <c r="AC288" s="499">
        <f>SUM(AC277:AC287)</f>
        <v>0</v>
      </c>
    </row>
    <row r="289" spans="3:33" ht="13.8" thickBot="1" x14ac:dyDescent="0.3">
      <c r="C289" s="518"/>
      <c r="D289" s="519"/>
      <c r="E289" s="520"/>
      <c r="F289" s="521"/>
      <c r="G289" s="522"/>
      <c r="H289" s="521"/>
      <c r="I289" s="522"/>
      <c r="J289" s="521"/>
      <c r="K289" s="522"/>
      <c r="L289" s="521"/>
      <c r="M289" s="522"/>
      <c r="N289" s="521"/>
      <c r="O289" s="522"/>
      <c r="P289" s="521"/>
      <c r="Q289" s="523"/>
      <c r="R289" s="521"/>
      <c r="S289" s="522"/>
      <c r="T289" s="521"/>
      <c r="U289" s="522"/>
      <c r="V289" s="521"/>
      <c r="W289" s="522"/>
      <c r="X289" s="521"/>
      <c r="Y289" s="522"/>
      <c r="Z289" s="521"/>
      <c r="AA289" s="522"/>
      <c r="AB289" s="521"/>
      <c r="AC289" s="523"/>
    </row>
    <row r="290" spans="3:33" ht="16.2" thickBot="1" x14ac:dyDescent="0.35">
      <c r="C290" s="524">
        <f ca="1">SUM(G290,I290,K290,M290,O290,Q290,S290,U290,W290,Y290,AA290,AC290)</f>
        <v>0</v>
      </c>
      <c r="D290" s="525" t="s">
        <v>502</v>
      </c>
      <c r="E290" s="526"/>
      <c r="F290" s="527"/>
      <c r="G290" s="528">
        <f ca="1">G268-(G274+G288)</f>
        <v>0</v>
      </c>
      <c r="H290" s="529"/>
      <c r="I290" s="530">
        <f ca="1">I268-(I274+I288)</f>
        <v>0</v>
      </c>
      <c r="J290" s="531"/>
      <c r="K290" s="528">
        <f ca="1">K268-(K274+K288)</f>
        <v>0</v>
      </c>
      <c r="L290" s="529"/>
      <c r="M290" s="530">
        <f ca="1">M268-(M274+M288)</f>
        <v>0</v>
      </c>
      <c r="N290" s="531"/>
      <c r="O290" s="528">
        <f ca="1">O268-(O274+O288)</f>
        <v>0</v>
      </c>
      <c r="P290" s="529"/>
      <c r="Q290" s="528">
        <f ca="1">Q268-(Q274+Q288)</f>
        <v>0</v>
      </c>
      <c r="R290" s="529"/>
      <c r="S290" s="528">
        <f ca="1">S268-(S274+S288)</f>
        <v>0</v>
      </c>
      <c r="T290" s="529"/>
      <c r="U290" s="530">
        <f ca="1">U268-(U274+U288)</f>
        <v>0</v>
      </c>
      <c r="V290" s="531"/>
      <c r="W290" s="528">
        <f ca="1">W268-(W274+W288)</f>
        <v>0</v>
      </c>
      <c r="X290" s="529"/>
      <c r="Y290" s="530">
        <f ca="1">Y268-(Y274+Y288)</f>
        <v>0</v>
      </c>
      <c r="Z290" s="531"/>
      <c r="AA290" s="528">
        <f ca="1">AA268-(AA274+AA288)</f>
        <v>0</v>
      </c>
      <c r="AB290" s="531"/>
      <c r="AC290" s="528">
        <f ca="1">AC268-(AC274+AC288)</f>
        <v>0</v>
      </c>
      <c r="AG290" s="81"/>
    </row>
    <row r="291" spans="3:33" ht="16.2" thickBot="1" x14ac:dyDescent="0.35">
      <c r="C291" s="81"/>
      <c r="E291" s="577"/>
      <c r="F291" s="1295" t="s">
        <v>448</v>
      </c>
      <c r="G291" s="1296"/>
      <c r="H291" s="1295" t="s">
        <v>449</v>
      </c>
      <c r="I291" s="1296"/>
      <c r="J291" s="1295" t="s">
        <v>450</v>
      </c>
      <c r="K291" s="1296"/>
      <c r="L291" s="1295" t="s">
        <v>451</v>
      </c>
      <c r="M291" s="1296"/>
      <c r="N291" s="1295" t="s">
        <v>452</v>
      </c>
      <c r="O291" s="1296"/>
      <c r="P291" s="1295" t="s">
        <v>453</v>
      </c>
      <c r="Q291" s="1296"/>
      <c r="R291" s="1297" t="s">
        <v>454</v>
      </c>
      <c r="S291" s="1296"/>
      <c r="T291" s="1295" t="s">
        <v>455</v>
      </c>
      <c r="U291" s="1296"/>
      <c r="V291" s="1295" t="s">
        <v>456</v>
      </c>
      <c r="W291" s="1296"/>
      <c r="X291" s="1295" t="s">
        <v>457</v>
      </c>
      <c r="Y291" s="1296"/>
      <c r="Z291" s="1295" t="s">
        <v>458</v>
      </c>
      <c r="AA291" s="1296"/>
      <c r="AB291" s="1295" t="s">
        <v>459</v>
      </c>
      <c r="AC291" s="1296"/>
    </row>
    <row r="292" spans="3:33" ht="13.8" thickBot="1" x14ac:dyDescent="0.3"/>
    <row r="293" spans="3:33" ht="20.25" customHeight="1" thickBot="1" x14ac:dyDescent="0.3">
      <c r="C293" s="1298" t="str">
        <f>('Step 1-Employee Info'!J13)&amp;" Cash Flow"</f>
        <v>Department 4 Name Cash Flow</v>
      </c>
      <c r="D293" s="1299"/>
    </row>
    <row r="294" spans="3:33" ht="13.8" x14ac:dyDescent="0.25">
      <c r="C294" s="540">
        <v>0</v>
      </c>
      <c r="D294" s="532" t="s">
        <v>491</v>
      </c>
      <c r="G294" s="81"/>
    </row>
    <row r="295" spans="3:33" x14ac:dyDescent="0.25">
      <c r="C295" s="533">
        <f ca="1">C294+G290</f>
        <v>0</v>
      </c>
      <c r="D295" s="534" t="s">
        <v>448</v>
      </c>
    </row>
    <row r="296" spans="3:33" x14ac:dyDescent="0.25">
      <c r="C296" s="533">
        <f ca="1">C295+I290</f>
        <v>0</v>
      </c>
      <c r="D296" s="534" t="s">
        <v>449</v>
      </c>
    </row>
    <row r="297" spans="3:33" x14ac:dyDescent="0.25">
      <c r="C297" s="533">
        <f ca="1">C296+K290</f>
        <v>0</v>
      </c>
      <c r="D297" s="534" t="s">
        <v>450</v>
      </c>
    </row>
    <row r="298" spans="3:33" x14ac:dyDescent="0.25">
      <c r="C298" s="533">
        <f ca="1">C297+M290</f>
        <v>0</v>
      </c>
      <c r="D298" s="534" t="s">
        <v>451</v>
      </c>
    </row>
    <row r="299" spans="3:33" x14ac:dyDescent="0.25">
      <c r="C299" s="533">
        <f ca="1">C298+O290</f>
        <v>0</v>
      </c>
      <c r="D299" s="534" t="s">
        <v>452</v>
      </c>
    </row>
    <row r="300" spans="3:33" x14ac:dyDescent="0.25">
      <c r="C300" s="533">
        <f ca="1">C299+Q290</f>
        <v>0</v>
      </c>
      <c r="D300" s="534" t="s">
        <v>453</v>
      </c>
    </row>
    <row r="301" spans="3:33" x14ac:dyDescent="0.25">
      <c r="C301" s="533">
        <f ca="1">C300+S290</f>
        <v>0</v>
      </c>
      <c r="D301" s="534" t="s">
        <v>454</v>
      </c>
    </row>
    <row r="302" spans="3:33" x14ac:dyDescent="0.25">
      <c r="C302" s="533">
        <f ca="1">C301+U290</f>
        <v>0</v>
      </c>
      <c r="D302" s="534" t="s">
        <v>455</v>
      </c>
    </row>
    <row r="303" spans="3:33" x14ac:dyDescent="0.25">
      <c r="C303" s="533">
        <f ca="1">C302+W290</f>
        <v>0</v>
      </c>
      <c r="D303" s="534" t="s">
        <v>456</v>
      </c>
    </row>
    <row r="304" spans="3:33" x14ac:dyDescent="0.25">
      <c r="C304" s="533">
        <f ca="1">C303+Y290</f>
        <v>0</v>
      </c>
      <c r="D304" s="534" t="s">
        <v>457</v>
      </c>
    </row>
    <row r="305" spans="3:83" x14ac:dyDescent="0.25">
      <c r="C305" s="533">
        <f ca="1">C304+AA290</f>
        <v>0</v>
      </c>
      <c r="D305" s="534" t="s">
        <v>458</v>
      </c>
    </row>
    <row r="306" spans="3:83" x14ac:dyDescent="0.25">
      <c r="C306" s="533">
        <f ca="1">C305+AC290</f>
        <v>0</v>
      </c>
      <c r="D306" s="534" t="s">
        <v>459</v>
      </c>
    </row>
    <row r="307" spans="3:83" ht="14.4" thickBot="1" x14ac:dyDescent="0.3">
      <c r="C307" s="535">
        <f ca="1">C294+C290</f>
        <v>0</v>
      </c>
      <c r="D307" s="536" t="s">
        <v>492</v>
      </c>
    </row>
    <row r="310" spans="3:83" ht="20.25" customHeight="1" thickBot="1" x14ac:dyDescent="0.35">
      <c r="Z310" s="14"/>
      <c r="AA310" s="14"/>
      <c r="AB310" s="14"/>
      <c r="AC310" s="14"/>
    </row>
    <row r="311" spans="3:83" ht="24.75" customHeight="1" thickBot="1" x14ac:dyDescent="0.35">
      <c r="C311" s="1303" t="str">
        <f>'Step 1-Employee Info'!J14</f>
        <v>Department 5 Name</v>
      </c>
      <c r="D311" s="1304"/>
      <c r="E311" s="1305"/>
      <c r="F311" s="1295" t="s">
        <v>448</v>
      </c>
      <c r="G311" s="1296"/>
      <c r="H311" s="1295" t="s">
        <v>449</v>
      </c>
      <c r="I311" s="1296"/>
      <c r="J311" s="1295" t="s">
        <v>450</v>
      </c>
      <c r="K311" s="1296"/>
      <c r="L311" s="1295" t="s">
        <v>451</v>
      </c>
      <c r="M311" s="1296"/>
      <c r="N311" s="1295" t="s">
        <v>452</v>
      </c>
      <c r="O311" s="1296"/>
      <c r="P311" s="1295" t="s">
        <v>453</v>
      </c>
      <c r="Q311" s="1296"/>
      <c r="R311" s="1297" t="s">
        <v>454</v>
      </c>
      <c r="S311" s="1296"/>
      <c r="T311" s="1295" t="s">
        <v>455</v>
      </c>
      <c r="U311" s="1296"/>
      <c r="V311" s="1295" t="s">
        <v>456</v>
      </c>
      <c r="W311" s="1296"/>
      <c r="X311" s="1295" t="s">
        <v>457</v>
      </c>
      <c r="Y311" s="1296"/>
      <c r="Z311" s="1295" t="s">
        <v>458</v>
      </c>
      <c r="AA311" s="1296"/>
      <c r="AB311" s="1295" t="s">
        <v>459</v>
      </c>
      <c r="AC311" s="1296"/>
    </row>
    <row r="312" spans="3:83" ht="26.4" x14ac:dyDescent="0.25">
      <c r="C312" s="484" t="s">
        <v>471</v>
      </c>
      <c r="D312" s="485"/>
      <c r="E312" s="486" t="s">
        <v>467</v>
      </c>
      <c r="F312" s="487" t="s">
        <v>473</v>
      </c>
      <c r="G312" s="488" t="s">
        <v>474</v>
      </c>
      <c r="H312" s="487" t="s">
        <v>473</v>
      </c>
      <c r="I312" s="488" t="s">
        <v>474</v>
      </c>
      <c r="J312" s="487" t="s">
        <v>473</v>
      </c>
      <c r="K312" s="488" t="s">
        <v>474</v>
      </c>
      <c r="L312" s="487" t="s">
        <v>473</v>
      </c>
      <c r="M312" s="488" t="s">
        <v>474</v>
      </c>
      <c r="N312" s="487" t="s">
        <v>473</v>
      </c>
      <c r="O312" s="488" t="s">
        <v>474</v>
      </c>
      <c r="P312" s="487" t="s">
        <v>473</v>
      </c>
      <c r="Q312" s="488" t="s">
        <v>474</v>
      </c>
      <c r="R312" s="489" t="s">
        <v>473</v>
      </c>
      <c r="S312" s="488" t="s">
        <v>474</v>
      </c>
      <c r="T312" s="487" t="s">
        <v>473</v>
      </c>
      <c r="U312" s="488" t="s">
        <v>474</v>
      </c>
      <c r="V312" s="487" t="s">
        <v>473</v>
      </c>
      <c r="W312" s="488" t="s">
        <v>474</v>
      </c>
      <c r="X312" s="487" t="s">
        <v>473</v>
      </c>
      <c r="Y312" s="488" t="s">
        <v>474</v>
      </c>
      <c r="Z312" s="487" t="s">
        <v>473</v>
      </c>
      <c r="AA312" s="488" t="s">
        <v>474</v>
      </c>
      <c r="AB312" s="487" t="s">
        <v>473</v>
      </c>
      <c r="AC312" s="488" t="s">
        <v>474</v>
      </c>
    </row>
    <row r="313" spans="3:83" x14ac:dyDescent="0.25">
      <c r="C313" s="490">
        <f ca="1">'Step 4-Reports &amp; Comparisons'!BI292*'Step 3-Pricing'!J13</f>
        <v>0</v>
      </c>
      <c r="D313" s="491" t="s">
        <v>461</v>
      </c>
      <c r="E313" s="437">
        <f>ROUND(1-SUM(F313,H313,J313,L313,N313,P313,R313,T313,V313,X313,Z313,AB313),10)</f>
        <v>0</v>
      </c>
      <c r="F313" s="538">
        <v>8.3699999999999997E-2</v>
      </c>
      <c r="G313" s="492">
        <f ca="1">C313*F313</f>
        <v>0</v>
      </c>
      <c r="H313" s="539">
        <v>8.3299999999999999E-2</v>
      </c>
      <c r="I313" s="493">
        <f ca="1">C313*H313</f>
        <v>0</v>
      </c>
      <c r="J313" s="538">
        <v>8.3299999999999999E-2</v>
      </c>
      <c r="K313" s="492">
        <f ca="1">C313*J313</f>
        <v>0</v>
      </c>
      <c r="L313" s="539">
        <v>8.3299999999999999E-2</v>
      </c>
      <c r="M313" s="493">
        <f ca="1">C313*L313</f>
        <v>0</v>
      </c>
      <c r="N313" s="538">
        <v>8.3299999999999999E-2</v>
      </c>
      <c r="O313" s="492">
        <f ca="1">C313*N313</f>
        <v>0</v>
      </c>
      <c r="P313" s="539">
        <v>8.3299999999999999E-2</v>
      </c>
      <c r="Q313" s="492">
        <f ca="1">C313*P313</f>
        <v>0</v>
      </c>
      <c r="R313" s="539">
        <v>8.3299999999999999E-2</v>
      </c>
      <c r="S313" s="492">
        <f ca="1">C313*R313</f>
        <v>0</v>
      </c>
      <c r="T313" s="539">
        <v>8.3299999999999999E-2</v>
      </c>
      <c r="U313" s="493">
        <f ca="1">C313*T313</f>
        <v>0</v>
      </c>
      <c r="V313" s="538">
        <v>8.3299999999999999E-2</v>
      </c>
      <c r="W313" s="492">
        <f ca="1">C313*V313</f>
        <v>0</v>
      </c>
      <c r="X313" s="539">
        <v>8.3299999999999999E-2</v>
      </c>
      <c r="Y313" s="493">
        <f ca="1">C313*X313</f>
        <v>0</v>
      </c>
      <c r="Z313" s="538">
        <v>8.3299999999999999E-2</v>
      </c>
      <c r="AA313" s="492">
        <f ca="1">C313*Z313</f>
        <v>0</v>
      </c>
      <c r="AB313" s="538">
        <v>8.3299999999999999E-2</v>
      </c>
      <c r="AC313" s="492">
        <f ca="1">C313*AB313</f>
        <v>0</v>
      </c>
    </row>
    <row r="314" spans="3:83" ht="15" customHeight="1" x14ac:dyDescent="0.25">
      <c r="C314" s="537">
        <v>0</v>
      </c>
      <c r="D314" s="728" t="s">
        <v>618</v>
      </c>
      <c r="E314" s="424">
        <f>ROUND(1-SUM(F314,H314,J314,L314,N314,P314,R314,T314,V314,X314,Z314,AB314),10)</f>
        <v>0</v>
      </c>
      <c r="F314" s="538">
        <v>8.3699999999999997E-2</v>
      </c>
      <c r="G314" s="492">
        <f>C314*F314</f>
        <v>0</v>
      </c>
      <c r="H314" s="539">
        <v>8.3299999999999999E-2</v>
      </c>
      <c r="I314" s="493">
        <f>C314*H314</f>
        <v>0</v>
      </c>
      <c r="J314" s="538">
        <v>8.3299999999999999E-2</v>
      </c>
      <c r="K314" s="492">
        <f>C314*J314</f>
        <v>0</v>
      </c>
      <c r="L314" s="539">
        <v>8.3299999999999999E-2</v>
      </c>
      <c r="M314" s="493">
        <f>C314*L314</f>
        <v>0</v>
      </c>
      <c r="N314" s="538">
        <v>8.3299999999999999E-2</v>
      </c>
      <c r="O314" s="492">
        <f>C314*N314</f>
        <v>0</v>
      </c>
      <c r="P314" s="539">
        <v>8.3299999999999999E-2</v>
      </c>
      <c r="Q314" s="492">
        <f>C314*P314</f>
        <v>0</v>
      </c>
      <c r="R314" s="539">
        <v>8.3299999999999999E-2</v>
      </c>
      <c r="S314" s="492">
        <f>C314*R314</f>
        <v>0</v>
      </c>
      <c r="T314" s="539">
        <v>8.3299999999999999E-2</v>
      </c>
      <c r="U314" s="493">
        <f>C314*T314</f>
        <v>0</v>
      </c>
      <c r="V314" s="538">
        <v>8.3299999999999999E-2</v>
      </c>
      <c r="W314" s="492">
        <f>C314*V314</f>
        <v>0</v>
      </c>
      <c r="X314" s="539">
        <v>8.3299999999999999E-2</v>
      </c>
      <c r="Y314" s="493">
        <f>C314*X314</f>
        <v>0</v>
      </c>
      <c r="Z314" s="538">
        <v>8.3299999999999999E-2</v>
      </c>
      <c r="AA314" s="492">
        <f>C314*Z314</f>
        <v>0</v>
      </c>
      <c r="AB314" s="538">
        <v>8.3299999999999999E-2</v>
      </c>
      <c r="AC314" s="492">
        <f>C314*AB314</f>
        <v>0</v>
      </c>
    </row>
    <row r="315" spans="3:83" ht="15" customHeight="1" x14ac:dyDescent="0.25">
      <c r="C315" s="537">
        <v>0</v>
      </c>
      <c r="D315" s="728" t="s">
        <v>87</v>
      </c>
      <c r="E315" s="424">
        <f>ROUND(1-SUM(F315,H315,J315,L315,N315,P315,R315,T315,V315,X315,Z315,AB315),10)</f>
        <v>0</v>
      </c>
      <c r="F315" s="538">
        <v>8.3699999999999997E-2</v>
      </c>
      <c r="G315" s="492">
        <f>C315*F315</f>
        <v>0</v>
      </c>
      <c r="H315" s="539">
        <v>8.3299999999999999E-2</v>
      </c>
      <c r="I315" s="493">
        <f>C315*H315</f>
        <v>0</v>
      </c>
      <c r="J315" s="538">
        <v>8.3299999999999999E-2</v>
      </c>
      <c r="K315" s="492">
        <f>C315*J315</f>
        <v>0</v>
      </c>
      <c r="L315" s="539">
        <v>8.3299999999999999E-2</v>
      </c>
      <c r="M315" s="493">
        <f>C315*L315</f>
        <v>0</v>
      </c>
      <c r="N315" s="538">
        <v>8.3299999999999999E-2</v>
      </c>
      <c r="O315" s="492">
        <f>C315*N315</f>
        <v>0</v>
      </c>
      <c r="P315" s="539">
        <v>8.3299999999999999E-2</v>
      </c>
      <c r="Q315" s="492">
        <f>C315*P315</f>
        <v>0</v>
      </c>
      <c r="R315" s="539">
        <v>8.3299999999999999E-2</v>
      </c>
      <c r="S315" s="492">
        <f>C315*R315</f>
        <v>0</v>
      </c>
      <c r="T315" s="539">
        <v>8.3299999999999999E-2</v>
      </c>
      <c r="U315" s="493">
        <f>C315*T315</f>
        <v>0</v>
      </c>
      <c r="V315" s="538">
        <v>8.3299999999999999E-2</v>
      </c>
      <c r="W315" s="492">
        <f>C315*V315</f>
        <v>0</v>
      </c>
      <c r="X315" s="539">
        <v>8.3299999999999999E-2</v>
      </c>
      <c r="Y315" s="493">
        <f>C315*X315</f>
        <v>0</v>
      </c>
      <c r="Z315" s="538">
        <v>8.3299999999999999E-2</v>
      </c>
      <c r="AA315" s="492">
        <f>C315*Z315</f>
        <v>0</v>
      </c>
      <c r="AB315" s="538">
        <v>8.3299999999999999E-2</v>
      </c>
      <c r="AC315" s="492">
        <f>C315*AB315</f>
        <v>0</v>
      </c>
    </row>
    <row r="316" spans="3:83" ht="15" customHeight="1" x14ac:dyDescent="0.25">
      <c r="C316" s="537">
        <v>0</v>
      </c>
      <c r="D316" s="728" t="s">
        <v>232</v>
      </c>
      <c r="E316" s="424">
        <f>ROUND(1-SUM(F316,H316,J316,L316,N316,P316,R316,T316,V316,X316,Z316,AB316),10)</f>
        <v>0</v>
      </c>
      <c r="F316" s="538">
        <v>8.3699999999999997E-2</v>
      </c>
      <c r="G316" s="494">
        <f>C316*F316</f>
        <v>0</v>
      </c>
      <c r="H316" s="539">
        <v>8.3299999999999999E-2</v>
      </c>
      <c r="I316" s="495">
        <f>C316*H316</f>
        <v>0</v>
      </c>
      <c r="J316" s="538">
        <v>8.3299999999999999E-2</v>
      </c>
      <c r="K316" s="494">
        <f>C316*J316</f>
        <v>0</v>
      </c>
      <c r="L316" s="539">
        <v>8.3299999999999999E-2</v>
      </c>
      <c r="M316" s="495">
        <f>C316*L316</f>
        <v>0</v>
      </c>
      <c r="N316" s="538">
        <v>8.3299999999999999E-2</v>
      </c>
      <c r="O316" s="494">
        <f>C316*N316</f>
        <v>0</v>
      </c>
      <c r="P316" s="539">
        <v>8.3299999999999999E-2</v>
      </c>
      <c r="Q316" s="494">
        <f>C316*P316</f>
        <v>0</v>
      </c>
      <c r="R316" s="539">
        <v>8.3299999999999999E-2</v>
      </c>
      <c r="S316" s="494">
        <f>C316*R316</f>
        <v>0</v>
      </c>
      <c r="T316" s="539">
        <v>8.3299999999999999E-2</v>
      </c>
      <c r="U316" s="495">
        <f>C316*T316</f>
        <v>0</v>
      </c>
      <c r="V316" s="538">
        <v>8.3299999999999999E-2</v>
      </c>
      <c r="W316" s="494">
        <f>C316*V316</f>
        <v>0</v>
      </c>
      <c r="X316" s="539">
        <v>8.3299999999999999E-2</v>
      </c>
      <c r="Y316" s="495">
        <f>C316*X316</f>
        <v>0</v>
      </c>
      <c r="Z316" s="538">
        <v>8.3299999999999999E-2</v>
      </c>
      <c r="AA316" s="494">
        <f>C316*Z316</f>
        <v>0</v>
      </c>
      <c r="AB316" s="538">
        <v>8.3299999999999999E-2</v>
      </c>
      <c r="AC316" s="494">
        <f>C316*AB316</f>
        <v>0</v>
      </c>
    </row>
    <row r="317" spans="3:83" ht="15" customHeight="1" thickBot="1" x14ac:dyDescent="0.3">
      <c r="C317" s="496">
        <f ca="1">SUM(C313:C316)</f>
        <v>0</v>
      </c>
      <c r="D317" s="497" t="s">
        <v>468</v>
      </c>
      <c r="E317" s="498"/>
      <c r="F317" s="498"/>
      <c r="G317" s="499">
        <f ca="1">SUM(G313:G316)</f>
        <v>0</v>
      </c>
      <c r="H317" s="497"/>
      <c r="I317" s="500">
        <f ca="1">SUM(I313:I316)</f>
        <v>0</v>
      </c>
      <c r="J317" s="501"/>
      <c r="K317" s="499">
        <f ca="1">SUM(K313:K316)</f>
        <v>0</v>
      </c>
      <c r="L317" s="497"/>
      <c r="M317" s="500">
        <f ca="1">SUM(M313:M316)</f>
        <v>0</v>
      </c>
      <c r="N317" s="501"/>
      <c r="O317" s="499">
        <f ca="1">SUM(O313:O316)</f>
        <v>0</v>
      </c>
      <c r="P317" s="497"/>
      <c r="Q317" s="499">
        <f ca="1">SUM(Q313:Q316)</f>
        <v>0</v>
      </c>
      <c r="R317" s="497"/>
      <c r="S317" s="499">
        <f ca="1">SUM(S313:S316)</f>
        <v>0</v>
      </c>
      <c r="T317" s="497"/>
      <c r="U317" s="500">
        <f ca="1">SUM(U313:U316)</f>
        <v>0</v>
      </c>
      <c r="V317" s="501"/>
      <c r="W317" s="499">
        <f ca="1">SUM(W313:W316)</f>
        <v>0</v>
      </c>
      <c r="X317" s="497"/>
      <c r="Y317" s="500">
        <f ca="1">SUM(Y313:Y316)</f>
        <v>0</v>
      </c>
      <c r="Z317" s="501"/>
      <c r="AA317" s="499">
        <f ca="1">SUM(AA313:AA316)</f>
        <v>0</v>
      </c>
      <c r="AB317" s="501"/>
      <c r="AC317" s="499">
        <f ca="1">SUM(AC313:AC316)</f>
        <v>0</v>
      </c>
    </row>
    <row r="318" spans="3:83" ht="13.8" thickBot="1" x14ac:dyDescent="0.3">
      <c r="C318" s="502"/>
      <c r="D318" s="503"/>
      <c r="E318" s="317"/>
      <c r="F318" s="317"/>
      <c r="G318" s="317"/>
      <c r="H318" s="317"/>
      <c r="I318" s="317"/>
      <c r="J318" s="317"/>
      <c r="K318" s="317"/>
      <c r="L318" s="317"/>
      <c r="M318" s="317"/>
      <c r="N318" s="317"/>
      <c r="O318" s="317"/>
      <c r="P318" s="317"/>
      <c r="Q318" s="317"/>
      <c r="R318" s="317"/>
      <c r="S318" s="317"/>
      <c r="T318" s="317"/>
      <c r="U318" s="317"/>
      <c r="V318" s="317"/>
      <c r="W318" s="317"/>
      <c r="X318" s="317"/>
      <c r="Y318" s="317"/>
      <c r="Z318" s="317"/>
      <c r="AA318" s="317"/>
      <c r="AB318" s="317"/>
      <c r="AC318" s="504"/>
    </row>
    <row r="319" spans="3:83" ht="26.4" x14ac:dyDescent="0.25">
      <c r="C319" s="817" t="s">
        <v>649</v>
      </c>
      <c r="D319" s="506"/>
      <c r="E319" s="507" t="s">
        <v>467</v>
      </c>
      <c r="F319" s="508" t="s">
        <v>473</v>
      </c>
      <c r="G319" s="509" t="s">
        <v>474</v>
      </c>
      <c r="H319" s="508" t="s">
        <v>473</v>
      </c>
      <c r="I319" s="509" t="s">
        <v>474</v>
      </c>
      <c r="J319" s="508" t="s">
        <v>473</v>
      </c>
      <c r="K319" s="509" t="s">
        <v>474</v>
      </c>
      <c r="L319" s="508" t="s">
        <v>473</v>
      </c>
      <c r="M319" s="509" t="s">
        <v>474</v>
      </c>
      <c r="N319" s="508" t="s">
        <v>473</v>
      </c>
      <c r="O319" s="509" t="s">
        <v>474</v>
      </c>
      <c r="P319" s="508" t="s">
        <v>473</v>
      </c>
      <c r="Q319" s="509" t="s">
        <v>474</v>
      </c>
      <c r="R319" s="510" t="s">
        <v>473</v>
      </c>
      <c r="S319" s="509" t="s">
        <v>474</v>
      </c>
      <c r="T319" s="508" t="s">
        <v>473</v>
      </c>
      <c r="U319" s="509" t="s">
        <v>474</v>
      </c>
      <c r="V319" s="508" t="s">
        <v>473</v>
      </c>
      <c r="W319" s="509" t="s">
        <v>474</v>
      </c>
      <c r="X319" s="508" t="s">
        <v>473</v>
      </c>
      <c r="Y319" s="509" t="s">
        <v>474</v>
      </c>
      <c r="Z319" s="508" t="s">
        <v>473</v>
      </c>
      <c r="AA319" s="509" t="s">
        <v>474</v>
      </c>
      <c r="AB319" s="508" t="s">
        <v>473</v>
      </c>
      <c r="AC319" s="509" t="s">
        <v>474</v>
      </c>
    </row>
    <row r="320" spans="3:83" x14ac:dyDescent="0.25">
      <c r="C320" s="490">
        <f>SUM(_Dept5Office)</f>
        <v>0</v>
      </c>
      <c r="D320" s="511" t="s">
        <v>466</v>
      </c>
      <c r="E320" s="424">
        <f>ROUND(1-SUM(F320,H320,J320,L320,N320,P320,R320,T320,V320,X320,Z320,AB320),10)</f>
        <v>0</v>
      </c>
      <c r="F320" s="538">
        <v>8.3699999999999997E-2</v>
      </c>
      <c r="G320" s="513">
        <f>C320*F320</f>
        <v>0</v>
      </c>
      <c r="H320" s="539">
        <v>8.3299999999999999E-2</v>
      </c>
      <c r="I320" s="514">
        <f>C320*H320</f>
        <v>0</v>
      </c>
      <c r="J320" s="538">
        <v>8.3299999999999999E-2</v>
      </c>
      <c r="K320" s="513">
        <f>C320*J320</f>
        <v>0</v>
      </c>
      <c r="L320" s="539">
        <v>8.3299999999999999E-2</v>
      </c>
      <c r="M320" s="514">
        <f>C320*L320</f>
        <v>0</v>
      </c>
      <c r="N320" s="538">
        <v>8.3299999999999999E-2</v>
      </c>
      <c r="O320" s="513">
        <f>C320*N320</f>
        <v>0</v>
      </c>
      <c r="P320" s="539">
        <v>8.3299999999999999E-2</v>
      </c>
      <c r="Q320" s="513">
        <f>C320*P320</f>
        <v>0</v>
      </c>
      <c r="R320" s="539">
        <v>8.3299999999999999E-2</v>
      </c>
      <c r="S320" s="513">
        <f>C320*R320</f>
        <v>0</v>
      </c>
      <c r="T320" s="539">
        <v>8.3299999999999999E-2</v>
      </c>
      <c r="U320" s="514">
        <f>C320*T320</f>
        <v>0</v>
      </c>
      <c r="V320" s="538">
        <v>8.3299999999999999E-2</v>
      </c>
      <c r="W320" s="513">
        <f>C320*V320</f>
        <v>0</v>
      </c>
      <c r="X320" s="539">
        <v>8.3299999999999999E-2</v>
      </c>
      <c r="Y320" s="514">
        <f>C320*X320</f>
        <v>0</v>
      </c>
      <c r="Z320" s="538">
        <v>8.3299999999999999E-2</v>
      </c>
      <c r="AA320" s="513">
        <f>C320*Z320</f>
        <v>0</v>
      </c>
      <c r="AB320" s="538">
        <v>8.3299999999999999E-2</v>
      </c>
      <c r="AC320" s="513">
        <f>C320*AB320</f>
        <v>0</v>
      </c>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row>
    <row r="321" spans="3:83" x14ac:dyDescent="0.25">
      <c r="C321" s="490">
        <f>SUM(_Dept5Field)</f>
        <v>0</v>
      </c>
      <c r="D321" s="491" t="s">
        <v>503</v>
      </c>
      <c r="E321" s="424">
        <f>ROUND(1-SUM(F321,H321,J321,L321,N321,P321,R321,T321,V321,X321,Z321,AB321),10)</f>
        <v>0</v>
      </c>
      <c r="F321" s="538">
        <v>8.3699999999999997E-2</v>
      </c>
      <c r="G321" s="513">
        <f>C321*F321</f>
        <v>0</v>
      </c>
      <c r="H321" s="539">
        <v>8.3299999999999999E-2</v>
      </c>
      <c r="I321" s="514">
        <f>C321*H321</f>
        <v>0</v>
      </c>
      <c r="J321" s="538">
        <v>8.3299999999999999E-2</v>
      </c>
      <c r="K321" s="513">
        <f>C321*J321</f>
        <v>0</v>
      </c>
      <c r="L321" s="539">
        <v>8.3299999999999999E-2</v>
      </c>
      <c r="M321" s="514">
        <f>C321*L321</f>
        <v>0</v>
      </c>
      <c r="N321" s="538">
        <v>8.3299999999999999E-2</v>
      </c>
      <c r="O321" s="513">
        <f>C321*N321</f>
        <v>0</v>
      </c>
      <c r="P321" s="539">
        <v>8.3299999999999999E-2</v>
      </c>
      <c r="Q321" s="513">
        <f>C321*P321</f>
        <v>0</v>
      </c>
      <c r="R321" s="539">
        <v>8.3299999999999999E-2</v>
      </c>
      <c r="S321" s="513">
        <f>C321*R321</f>
        <v>0</v>
      </c>
      <c r="T321" s="539">
        <v>8.3299999999999999E-2</v>
      </c>
      <c r="U321" s="514">
        <f>C321*T321</f>
        <v>0</v>
      </c>
      <c r="V321" s="538">
        <v>8.3299999999999999E-2</v>
      </c>
      <c r="W321" s="513">
        <f>C321*V321</f>
        <v>0</v>
      </c>
      <c r="X321" s="539">
        <v>8.3299999999999999E-2</v>
      </c>
      <c r="Y321" s="514">
        <f>C321*X321</f>
        <v>0</v>
      </c>
      <c r="Z321" s="538">
        <v>8.3299999999999999E-2</v>
      </c>
      <c r="AA321" s="513">
        <f>C321*Z321</f>
        <v>0</v>
      </c>
      <c r="AB321" s="538">
        <v>8.3299999999999999E-2</v>
      </c>
      <c r="AC321" s="513">
        <f>C321*AB321</f>
        <v>0</v>
      </c>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row>
    <row r="322" spans="3:83" ht="15" customHeight="1" x14ac:dyDescent="0.25">
      <c r="C322" s="537">
        <v>0</v>
      </c>
      <c r="D322" s="728" t="s">
        <v>617</v>
      </c>
      <c r="E322" s="424">
        <f>ROUND(1-SUM(F322,H322,J322,L322,N322,P322,R322,T322,V322,X322,Z322,AB322),10)</f>
        <v>0</v>
      </c>
      <c r="F322" s="538">
        <v>8.3699999999999997E-2</v>
      </c>
      <c r="G322" s="492">
        <f>C322*F322</f>
        <v>0</v>
      </c>
      <c r="H322" s="539">
        <v>8.3299999999999999E-2</v>
      </c>
      <c r="I322" s="493">
        <f>C322*H322</f>
        <v>0</v>
      </c>
      <c r="J322" s="538">
        <v>8.3299999999999999E-2</v>
      </c>
      <c r="K322" s="492">
        <f>C322*J322</f>
        <v>0</v>
      </c>
      <c r="L322" s="539">
        <v>8.3299999999999999E-2</v>
      </c>
      <c r="M322" s="493">
        <f>C322*L322</f>
        <v>0</v>
      </c>
      <c r="N322" s="538">
        <v>8.3299999999999999E-2</v>
      </c>
      <c r="O322" s="492">
        <f>C322*N322</f>
        <v>0</v>
      </c>
      <c r="P322" s="539">
        <v>8.3299999999999999E-2</v>
      </c>
      <c r="Q322" s="492">
        <f>C322*P322</f>
        <v>0</v>
      </c>
      <c r="R322" s="539">
        <v>8.3299999999999999E-2</v>
      </c>
      <c r="S322" s="492">
        <f>C322*R322</f>
        <v>0</v>
      </c>
      <c r="T322" s="539">
        <v>8.3299999999999999E-2</v>
      </c>
      <c r="U322" s="493">
        <f>C322*T322</f>
        <v>0</v>
      </c>
      <c r="V322" s="538">
        <v>8.3299999999999999E-2</v>
      </c>
      <c r="W322" s="492">
        <f>C322*V322</f>
        <v>0</v>
      </c>
      <c r="X322" s="539">
        <v>8.3299999999999999E-2</v>
      </c>
      <c r="Y322" s="493">
        <f>C322*X322</f>
        <v>0</v>
      </c>
      <c r="Z322" s="538">
        <v>8.3299999999999999E-2</v>
      </c>
      <c r="AA322" s="492">
        <f>C322*Z322</f>
        <v>0</v>
      </c>
      <c r="AB322" s="538">
        <v>8.3299999999999999E-2</v>
      </c>
      <c r="AC322" s="492">
        <f>C322*AB322</f>
        <v>0</v>
      </c>
    </row>
    <row r="323" spans="3:83" ht="15" customHeight="1" thickBot="1" x14ac:dyDescent="0.3">
      <c r="C323" s="496">
        <f>SUM(C320:C322)</f>
        <v>0</v>
      </c>
      <c r="D323" s="497" t="s">
        <v>616</v>
      </c>
      <c r="E323" s="419"/>
      <c r="F323" s="515"/>
      <c r="G323" s="499">
        <f>SUM(G320:G322)</f>
        <v>0</v>
      </c>
      <c r="H323" s="516"/>
      <c r="I323" s="500">
        <f>SUM(I320:I322)</f>
        <v>0</v>
      </c>
      <c r="J323" s="419"/>
      <c r="K323" s="499">
        <f>SUM(K320:K322)</f>
        <v>0</v>
      </c>
      <c r="L323" s="516"/>
      <c r="M323" s="500">
        <f>SUM(M320:M322)</f>
        <v>0</v>
      </c>
      <c r="N323" s="419"/>
      <c r="O323" s="499">
        <f>SUM(O320:O322)</f>
        <v>0</v>
      </c>
      <c r="P323" s="516"/>
      <c r="Q323" s="499">
        <f>SUM(Q320:Q322)</f>
        <v>0</v>
      </c>
      <c r="R323" s="516"/>
      <c r="S323" s="499">
        <f>SUM(S320:S322)</f>
        <v>0</v>
      </c>
      <c r="T323" s="516"/>
      <c r="U323" s="500">
        <f>SUM(U320:U322)</f>
        <v>0</v>
      </c>
      <c r="V323" s="419"/>
      <c r="W323" s="499">
        <f>SUM(W320:W322)</f>
        <v>0</v>
      </c>
      <c r="X323" s="516"/>
      <c r="Y323" s="500">
        <f>SUM(Y320:Y322)</f>
        <v>0</v>
      </c>
      <c r="Z323" s="419"/>
      <c r="AA323" s="499">
        <f>SUM(AA320:AA322)</f>
        <v>0</v>
      </c>
      <c r="AB323" s="419"/>
      <c r="AC323" s="499">
        <f>SUM(AC320:AC322)</f>
        <v>0</v>
      </c>
      <c r="AH323" s="512"/>
      <c r="AI323" s="512"/>
      <c r="AJ323" s="512"/>
      <c r="AK323" s="512"/>
      <c r="AL323" s="512"/>
      <c r="AM323" s="512"/>
      <c r="AN323" s="512"/>
      <c r="AO323" s="512"/>
      <c r="AP323" s="512"/>
      <c r="AQ323" s="512"/>
      <c r="AR323" s="512"/>
      <c r="AS323" s="512"/>
      <c r="AT323" s="512"/>
      <c r="AU323" s="512"/>
      <c r="AV323" s="512"/>
      <c r="AW323" s="512"/>
      <c r="AX323" s="512"/>
      <c r="AY323" s="512"/>
      <c r="AZ323" s="512"/>
      <c r="BA323" s="512"/>
      <c r="BB323" s="512"/>
      <c r="BC323" s="512"/>
      <c r="BD323" s="512"/>
      <c r="BE323" s="512"/>
      <c r="BF323" s="512"/>
      <c r="BG323" s="512"/>
      <c r="BH323" s="512"/>
      <c r="BI323" s="512"/>
      <c r="BJ323" s="512"/>
      <c r="BK323" s="512"/>
      <c r="BL323" s="512"/>
      <c r="BM323" s="512"/>
      <c r="BN323" s="512"/>
      <c r="BO323" s="512"/>
      <c r="BP323" s="512"/>
      <c r="BQ323" s="512"/>
      <c r="BR323" s="512"/>
      <c r="BS323" s="512"/>
      <c r="BT323" s="512"/>
      <c r="BU323" s="512"/>
      <c r="BV323" s="512"/>
      <c r="BW323" s="512"/>
      <c r="BX323" s="512"/>
      <c r="BY323" s="512"/>
      <c r="BZ323" s="512"/>
      <c r="CA323" s="512"/>
      <c r="CB323" s="512"/>
      <c r="CC323" s="512"/>
      <c r="CD323" s="512"/>
      <c r="CE323" s="512"/>
    </row>
    <row r="324" spans="3:83" ht="13.8" thickBot="1" x14ac:dyDescent="0.3">
      <c r="C324" s="502"/>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317"/>
      <c r="Z324" s="317"/>
      <c r="AA324" s="317"/>
      <c r="AB324" s="317"/>
      <c r="AC324" s="504"/>
    </row>
    <row r="325" spans="3:83" ht="26.4" x14ac:dyDescent="0.25">
      <c r="C325" s="505" t="s">
        <v>472</v>
      </c>
      <c r="D325" s="506"/>
      <c r="E325" s="507" t="s">
        <v>467</v>
      </c>
      <c r="F325" s="508" t="s">
        <v>473</v>
      </c>
      <c r="G325" s="509" t="s">
        <v>474</v>
      </c>
      <c r="H325" s="508" t="s">
        <v>473</v>
      </c>
      <c r="I325" s="509" t="s">
        <v>474</v>
      </c>
      <c r="J325" s="508" t="s">
        <v>473</v>
      </c>
      <c r="K325" s="509" t="s">
        <v>474</v>
      </c>
      <c r="L325" s="508" t="s">
        <v>473</v>
      </c>
      <c r="M325" s="509" t="s">
        <v>474</v>
      </c>
      <c r="N325" s="508" t="s">
        <v>473</v>
      </c>
      <c r="O325" s="509" t="s">
        <v>474</v>
      </c>
      <c r="P325" s="508" t="s">
        <v>473</v>
      </c>
      <c r="Q325" s="509" t="s">
        <v>474</v>
      </c>
      <c r="R325" s="510" t="s">
        <v>473</v>
      </c>
      <c r="S325" s="509" t="s">
        <v>474</v>
      </c>
      <c r="T325" s="508" t="s">
        <v>473</v>
      </c>
      <c r="U325" s="509" t="s">
        <v>474</v>
      </c>
      <c r="V325" s="508" t="s">
        <v>473</v>
      </c>
      <c r="W325" s="509" t="s">
        <v>474</v>
      </c>
      <c r="X325" s="508" t="s">
        <v>473</v>
      </c>
      <c r="Y325" s="509" t="s">
        <v>474</v>
      </c>
      <c r="Z325" s="508" t="s">
        <v>473</v>
      </c>
      <c r="AA325" s="509" t="s">
        <v>474</v>
      </c>
      <c r="AB325" s="508" t="s">
        <v>473</v>
      </c>
      <c r="AC325" s="509" t="s">
        <v>474</v>
      </c>
    </row>
    <row r="326" spans="3:83" x14ac:dyDescent="0.25">
      <c r="C326" s="490">
        <f>SUM('Step 2-Overhead'!AL$10:AL$21)</f>
        <v>0</v>
      </c>
      <c r="D326" s="511" t="s">
        <v>330</v>
      </c>
      <c r="E326" s="437">
        <f t="shared" ref="E326:E336" si="78">ROUND(1-SUM(F326,H326,J326,L326,N326,P326,R326,T326,V326,X326,Z326,AB326),10)</f>
        <v>0</v>
      </c>
      <c r="F326" s="538">
        <v>8.3699999999999997E-2</v>
      </c>
      <c r="G326" s="513">
        <f t="shared" ref="G326:G336" si="79">C326*F326</f>
        <v>0</v>
      </c>
      <c r="H326" s="539">
        <v>8.3299999999999999E-2</v>
      </c>
      <c r="I326" s="514">
        <f t="shared" ref="I326:I336" si="80">C326*H326</f>
        <v>0</v>
      </c>
      <c r="J326" s="538">
        <v>8.3299999999999999E-2</v>
      </c>
      <c r="K326" s="513">
        <f t="shared" ref="K326:K336" si="81">C326*J326</f>
        <v>0</v>
      </c>
      <c r="L326" s="539">
        <v>8.3299999999999999E-2</v>
      </c>
      <c r="M326" s="514">
        <f t="shared" ref="M326:M336" si="82">C326*L326</f>
        <v>0</v>
      </c>
      <c r="N326" s="538">
        <v>8.3299999999999999E-2</v>
      </c>
      <c r="O326" s="513">
        <f t="shared" ref="O326:O336" si="83">C326*N326</f>
        <v>0</v>
      </c>
      <c r="P326" s="539">
        <v>8.3299999999999999E-2</v>
      </c>
      <c r="Q326" s="513">
        <f t="shared" ref="Q326:Q336" si="84">C326*P326</f>
        <v>0</v>
      </c>
      <c r="R326" s="539">
        <v>8.3299999999999999E-2</v>
      </c>
      <c r="S326" s="513">
        <f t="shared" ref="S326:S336" si="85">C326*R326</f>
        <v>0</v>
      </c>
      <c r="T326" s="539">
        <v>8.3299999999999999E-2</v>
      </c>
      <c r="U326" s="514">
        <f t="shared" ref="U326:U336" si="86">C326*T326</f>
        <v>0</v>
      </c>
      <c r="V326" s="538">
        <v>8.3299999999999999E-2</v>
      </c>
      <c r="W326" s="513">
        <f t="shared" ref="W326:W336" si="87">C326*V326</f>
        <v>0</v>
      </c>
      <c r="X326" s="539">
        <v>8.3299999999999999E-2</v>
      </c>
      <c r="Y326" s="514">
        <f t="shared" ref="Y326:Y336" si="88">C326*X326</f>
        <v>0</v>
      </c>
      <c r="Z326" s="538">
        <v>8.3299999999999999E-2</v>
      </c>
      <c r="AA326" s="513">
        <f t="shared" ref="AA326:AA336" si="89">C326*Z326</f>
        <v>0</v>
      </c>
      <c r="AB326" s="538">
        <v>8.3299999999999999E-2</v>
      </c>
      <c r="AC326" s="513">
        <f t="shared" ref="AC326:AC336" si="90">C326*AB326</f>
        <v>0</v>
      </c>
    </row>
    <row r="327" spans="3:83" x14ac:dyDescent="0.25">
      <c r="C327" s="490">
        <f>SUM('Step 2-Overhead'!AL$24:AL$38)</f>
        <v>0</v>
      </c>
      <c r="D327" s="511" t="s">
        <v>382</v>
      </c>
      <c r="E327" s="424">
        <f t="shared" si="78"/>
        <v>0</v>
      </c>
      <c r="F327" s="538">
        <v>8.3699999999999997E-2</v>
      </c>
      <c r="G327" s="513">
        <f t="shared" si="79"/>
        <v>0</v>
      </c>
      <c r="H327" s="539">
        <v>8.3299999999999999E-2</v>
      </c>
      <c r="I327" s="514">
        <f t="shared" si="80"/>
        <v>0</v>
      </c>
      <c r="J327" s="538">
        <v>8.3299999999999999E-2</v>
      </c>
      <c r="K327" s="513">
        <f t="shared" si="81"/>
        <v>0</v>
      </c>
      <c r="L327" s="539">
        <v>8.3299999999999999E-2</v>
      </c>
      <c r="M327" s="514">
        <f t="shared" si="82"/>
        <v>0</v>
      </c>
      <c r="N327" s="538">
        <v>8.3299999999999999E-2</v>
      </c>
      <c r="O327" s="513">
        <f t="shared" si="83"/>
        <v>0</v>
      </c>
      <c r="P327" s="539">
        <v>8.3299999999999999E-2</v>
      </c>
      <c r="Q327" s="513">
        <f t="shared" si="84"/>
        <v>0</v>
      </c>
      <c r="R327" s="539">
        <v>8.3299999999999999E-2</v>
      </c>
      <c r="S327" s="513">
        <f t="shared" si="85"/>
        <v>0</v>
      </c>
      <c r="T327" s="539">
        <v>8.3299999999999999E-2</v>
      </c>
      <c r="U327" s="514">
        <f t="shared" si="86"/>
        <v>0</v>
      </c>
      <c r="V327" s="538">
        <v>8.3299999999999999E-2</v>
      </c>
      <c r="W327" s="513">
        <f t="shared" si="87"/>
        <v>0</v>
      </c>
      <c r="X327" s="539">
        <v>8.3299999999999999E-2</v>
      </c>
      <c r="Y327" s="514">
        <f t="shared" si="88"/>
        <v>0</v>
      </c>
      <c r="Z327" s="538">
        <v>8.3299999999999999E-2</v>
      </c>
      <c r="AA327" s="513">
        <f t="shared" si="89"/>
        <v>0</v>
      </c>
      <c r="AB327" s="538">
        <v>8.3299999999999999E-2</v>
      </c>
      <c r="AC327" s="513">
        <f t="shared" si="90"/>
        <v>0</v>
      </c>
    </row>
    <row r="328" spans="3:83" x14ac:dyDescent="0.25">
      <c r="C328" s="490">
        <f>SUM('Step 2-Overhead'!AL$41:AL$48)</f>
        <v>0</v>
      </c>
      <c r="D328" s="511" t="s">
        <v>331</v>
      </c>
      <c r="E328" s="424">
        <f t="shared" si="78"/>
        <v>0</v>
      </c>
      <c r="F328" s="538">
        <v>8.3699999999999997E-2</v>
      </c>
      <c r="G328" s="513">
        <f t="shared" si="79"/>
        <v>0</v>
      </c>
      <c r="H328" s="539">
        <v>8.3299999999999999E-2</v>
      </c>
      <c r="I328" s="514">
        <f t="shared" si="80"/>
        <v>0</v>
      </c>
      <c r="J328" s="538">
        <v>8.3299999999999999E-2</v>
      </c>
      <c r="K328" s="513">
        <f t="shared" si="81"/>
        <v>0</v>
      </c>
      <c r="L328" s="539">
        <v>8.3299999999999999E-2</v>
      </c>
      <c r="M328" s="514">
        <f t="shared" si="82"/>
        <v>0</v>
      </c>
      <c r="N328" s="538">
        <v>8.3299999999999999E-2</v>
      </c>
      <c r="O328" s="513">
        <f t="shared" si="83"/>
        <v>0</v>
      </c>
      <c r="P328" s="539">
        <v>8.3299999999999999E-2</v>
      </c>
      <c r="Q328" s="513">
        <f t="shared" si="84"/>
        <v>0</v>
      </c>
      <c r="R328" s="539">
        <v>8.3299999999999999E-2</v>
      </c>
      <c r="S328" s="513">
        <f t="shared" si="85"/>
        <v>0</v>
      </c>
      <c r="T328" s="539">
        <v>8.3299999999999999E-2</v>
      </c>
      <c r="U328" s="514">
        <f t="shared" si="86"/>
        <v>0</v>
      </c>
      <c r="V328" s="538">
        <v>8.3299999999999999E-2</v>
      </c>
      <c r="W328" s="513">
        <f t="shared" si="87"/>
        <v>0</v>
      </c>
      <c r="X328" s="539">
        <v>8.3299999999999999E-2</v>
      </c>
      <c r="Y328" s="514">
        <f t="shared" si="88"/>
        <v>0</v>
      </c>
      <c r="Z328" s="538">
        <v>8.3299999999999999E-2</v>
      </c>
      <c r="AA328" s="513">
        <f t="shared" si="89"/>
        <v>0</v>
      </c>
      <c r="AB328" s="538">
        <v>8.3299999999999999E-2</v>
      </c>
      <c r="AC328" s="513">
        <f t="shared" si="90"/>
        <v>0</v>
      </c>
    </row>
    <row r="329" spans="3:83" x14ac:dyDescent="0.25">
      <c r="C329" s="490">
        <f>SUM('Step 2-Overhead'!AL$51:AL$61)</f>
        <v>0</v>
      </c>
      <c r="D329" s="511" t="s">
        <v>366</v>
      </c>
      <c r="E329" s="424">
        <f t="shared" si="78"/>
        <v>0</v>
      </c>
      <c r="F329" s="538">
        <v>8.3699999999999997E-2</v>
      </c>
      <c r="G329" s="513">
        <f t="shared" si="79"/>
        <v>0</v>
      </c>
      <c r="H329" s="539">
        <v>8.3299999999999999E-2</v>
      </c>
      <c r="I329" s="514">
        <f t="shared" si="80"/>
        <v>0</v>
      </c>
      <c r="J329" s="538">
        <v>8.3299999999999999E-2</v>
      </c>
      <c r="K329" s="513">
        <f t="shared" si="81"/>
        <v>0</v>
      </c>
      <c r="L329" s="539">
        <v>8.3299999999999999E-2</v>
      </c>
      <c r="M329" s="514">
        <f t="shared" si="82"/>
        <v>0</v>
      </c>
      <c r="N329" s="538">
        <v>8.3299999999999999E-2</v>
      </c>
      <c r="O329" s="513">
        <f t="shared" si="83"/>
        <v>0</v>
      </c>
      <c r="P329" s="539">
        <v>8.3299999999999999E-2</v>
      </c>
      <c r="Q329" s="513">
        <f t="shared" si="84"/>
        <v>0</v>
      </c>
      <c r="R329" s="539">
        <v>8.3299999999999999E-2</v>
      </c>
      <c r="S329" s="513">
        <f t="shared" si="85"/>
        <v>0</v>
      </c>
      <c r="T329" s="539">
        <v>8.3299999999999999E-2</v>
      </c>
      <c r="U329" s="514">
        <f t="shared" si="86"/>
        <v>0</v>
      </c>
      <c r="V329" s="538">
        <v>8.3299999999999999E-2</v>
      </c>
      <c r="W329" s="513">
        <f t="shared" si="87"/>
        <v>0</v>
      </c>
      <c r="X329" s="539">
        <v>8.3299999999999999E-2</v>
      </c>
      <c r="Y329" s="514">
        <f t="shared" si="88"/>
        <v>0</v>
      </c>
      <c r="Z329" s="538">
        <v>8.3299999999999999E-2</v>
      </c>
      <c r="AA329" s="513">
        <f t="shared" si="89"/>
        <v>0</v>
      </c>
      <c r="AB329" s="538">
        <v>8.3299999999999999E-2</v>
      </c>
      <c r="AC329" s="513">
        <f t="shared" si="90"/>
        <v>0</v>
      </c>
    </row>
    <row r="330" spans="3:83" x14ac:dyDescent="0.25">
      <c r="C330" s="490">
        <f>SUM('Step 2-Overhead'!AL$64:AL$88)</f>
        <v>0</v>
      </c>
      <c r="D330" s="511" t="s">
        <v>334</v>
      </c>
      <c r="E330" s="424">
        <f t="shared" si="78"/>
        <v>0</v>
      </c>
      <c r="F330" s="538">
        <v>8.3699999999999997E-2</v>
      </c>
      <c r="G330" s="513">
        <f t="shared" si="79"/>
        <v>0</v>
      </c>
      <c r="H330" s="539">
        <v>8.3299999999999999E-2</v>
      </c>
      <c r="I330" s="514">
        <f t="shared" si="80"/>
        <v>0</v>
      </c>
      <c r="J330" s="538">
        <v>8.3299999999999999E-2</v>
      </c>
      <c r="K330" s="513">
        <f t="shared" si="81"/>
        <v>0</v>
      </c>
      <c r="L330" s="539">
        <v>8.3299999999999999E-2</v>
      </c>
      <c r="M330" s="514">
        <f t="shared" si="82"/>
        <v>0</v>
      </c>
      <c r="N330" s="538">
        <v>8.3299999999999999E-2</v>
      </c>
      <c r="O330" s="513">
        <f t="shared" si="83"/>
        <v>0</v>
      </c>
      <c r="P330" s="539">
        <v>8.3299999999999999E-2</v>
      </c>
      <c r="Q330" s="513">
        <f t="shared" si="84"/>
        <v>0</v>
      </c>
      <c r="R330" s="539">
        <v>8.3299999999999999E-2</v>
      </c>
      <c r="S330" s="513">
        <f t="shared" si="85"/>
        <v>0</v>
      </c>
      <c r="T330" s="539">
        <v>8.3299999999999999E-2</v>
      </c>
      <c r="U330" s="514">
        <f t="shared" si="86"/>
        <v>0</v>
      </c>
      <c r="V330" s="538">
        <v>8.3299999999999999E-2</v>
      </c>
      <c r="W330" s="513">
        <f t="shared" si="87"/>
        <v>0</v>
      </c>
      <c r="X330" s="539">
        <v>8.3299999999999999E-2</v>
      </c>
      <c r="Y330" s="514">
        <f t="shared" si="88"/>
        <v>0</v>
      </c>
      <c r="Z330" s="538">
        <v>8.3299999999999999E-2</v>
      </c>
      <c r="AA330" s="513">
        <f t="shared" si="89"/>
        <v>0</v>
      </c>
      <c r="AB330" s="538">
        <v>8.3299999999999999E-2</v>
      </c>
      <c r="AC330" s="513">
        <f t="shared" si="90"/>
        <v>0</v>
      </c>
    </row>
    <row r="331" spans="3:83" x14ac:dyDescent="0.25">
      <c r="C331" s="490">
        <f>SUM('Step 2-Overhead'!AL$91:AL$101)</f>
        <v>0</v>
      </c>
      <c r="D331" s="511" t="s">
        <v>332</v>
      </c>
      <c r="E331" s="424">
        <f t="shared" si="78"/>
        <v>0</v>
      </c>
      <c r="F331" s="538">
        <v>8.3699999999999997E-2</v>
      </c>
      <c r="G331" s="513">
        <f t="shared" si="79"/>
        <v>0</v>
      </c>
      <c r="H331" s="539">
        <v>8.3299999999999999E-2</v>
      </c>
      <c r="I331" s="514">
        <f t="shared" si="80"/>
        <v>0</v>
      </c>
      <c r="J331" s="538">
        <v>8.3299999999999999E-2</v>
      </c>
      <c r="K331" s="513">
        <f t="shared" si="81"/>
        <v>0</v>
      </c>
      <c r="L331" s="539">
        <v>8.3299999999999999E-2</v>
      </c>
      <c r="M331" s="514">
        <f t="shared" si="82"/>
        <v>0</v>
      </c>
      <c r="N331" s="538">
        <v>8.3299999999999999E-2</v>
      </c>
      <c r="O331" s="513">
        <f t="shared" si="83"/>
        <v>0</v>
      </c>
      <c r="P331" s="539">
        <v>8.3299999999999999E-2</v>
      </c>
      <c r="Q331" s="513">
        <f t="shared" si="84"/>
        <v>0</v>
      </c>
      <c r="R331" s="539">
        <v>8.3299999999999999E-2</v>
      </c>
      <c r="S331" s="513">
        <f t="shared" si="85"/>
        <v>0</v>
      </c>
      <c r="T331" s="539">
        <v>8.3299999999999999E-2</v>
      </c>
      <c r="U331" s="514">
        <f t="shared" si="86"/>
        <v>0</v>
      </c>
      <c r="V331" s="538">
        <v>8.3299999999999999E-2</v>
      </c>
      <c r="W331" s="513">
        <f t="shared" si="87"/>
        <v>0</v>
      </c>
      <c r="X331" s="539">
        <v>8.3299999999999999E-2</v>
      </c>
      <c r="Y331" s="514">
        <f t="shared" si="88"/>
        <v>0</v>
      </c>
      <c r="Z331" s="538">
        <v>8.3299999999999999E-2</v>
      </c>
      <c r="AA331" s="513">
        <f t="shared" si="89"/>
        <v>0</v>
      </c>
      <c r="AB331" s="538">
        <v>8.3299999999999999E-2</v>
      </c>
      <c r="AC331" s="513">
        <f t="shared" si="90"/>
        <v>0</v>
      </c>
    </row>
    <row r="332" spans="3:83" x14ac:dyDescent="0.25">
      <c r="C332" s="517">
        <f>SUM('Step 2-Overhead'!AL$104:AL$110)</f>
        <v>0</v>
      </c>
      <c r="D332" s="511" t="s">
        <v>333</v>
      </c>
      <c r="E332" s="424">
        <f t="shared" si="78"/>
        <v>0</v>
      </c>
      <c r="F332" s="538">
        <v>8.3699999999999997E-2</v>
      </c>
      <c r="G332" s="513">
        <f t="shared" si="79"/>
        <v>0</v>
      </c>
      <c r="H332" s="539">
        <v>8.3299999999999999E-2</v>
      </c>
      <c r="I332" s="514">
        <f t="shared" si="80"/>
        <v>0</v>
      </c>
      <c r="J332" s="538">
        <v>8.3299999999999999E-2</v>
      </c>
      <c r="K332" s="513">
        <f t="shared" si="81"/>
        <v>0</v>
      </c>
      <c r="L332" s="539">
        <v>8.3299999999999999E-2</v>
      </c>
      <c r="M332" s="514">
        <f t="shared" si="82"/>
        <v>0</v>
      </c>
      <c r="N332" s="538">
        <v>8.3299999999999999E-2</v>
      </c>
      <c r="O332" s="513">
        <f t="shared" si="83"/>
        <v>0</v>
      </c>
      <c r="P332" s="539">
        <v>8.3299999999999999E-2</v>
      </c>
      <c r="Q332" s="513">
        <f t="shared" si="84"/>
        <v>0</v>
      </c>
      <c r="R332" s="539">
        <v>8.3299999999999999E-2</v>
      </c>
      <c r="S332" s="513">
        <f t="shared" si="85"/>
        <v>0</v>
      </c>
      <c r="T332" s="539">
        <v>8.3299999999999999E-2</v>
      </c>
      <c r="U332" s="514">
        <f t="shared" si="86"/>
        <v>0</v>
      </c>
      <c r="V332" s="538">
        <v>8.3299999999999999E-2</v>
      </c>
      <c r="W332" s="513">
        <f t="shared" si="87"/>
        <v>0</v>
      </c>
      <c r="X332" s="539">
        <v>8.3299999999999999E-2</v>
      </c>
      <c r="Y332" s="514">
        <f t="shared" si="88"/>
        <v>0</v>
      </c>
      <c r="Z332" s="538">
        <v>8.3299999999999999E-2</v>
      </c>
      <c r="AA332" s="513">
        <f t="shared" si="89"/>
        <v>0</v>
      </c>
      <c r="AB332" s="538">
        <v>8.3299999999999999E-2</v>
      </c>
      <c r="AC332" s="513">
        <f t="shared" si="90"/>
        <v>0</v>
      </c>
    </row>
    <row r="333" spans="3:83" x14ac:dyDescent="0.25">
      <c r="C333" s="490">
        <f>SUM('Step 2-Overhead'!AL$113:AL$118)</f>
        <v>0</v>
      </c>
      <c r="D333" s="511" t="s">
        <v>240</v>
      </c>
      <c r="E333" s="424">
        <f t="shared" si="78"/>
        <v>0</v>
      </c>
      <c r="F333" s="538">
        <v>8.3699999999999997E-2</v>
      </c>
      <c r="G333" s="513">
        <f t="shared" si="79"/>
        <v>0</v>
      </c>
      <c r="H333" s="539">
        <v>8.3299999999999999E-2</v>
      </c>
      <c r="I333" s="514">
        <f t="shared" si="80"/>
        <v>0</v>
      </c>
      <c r="J333" s="538">
        <v>8.3299999999999999E-2</v>
      </c>
      <c r="K333" s="513">
        <f t="shared" si="81"/>
        <v>0</v>
      </c>
      <c r="L333" s="539">
        <v>8.3299999999999999E-2</v>
      </c>
      <c r="M333" s="514">
        <f t="shared" si="82"/>
        <v>0</v>
      </c>
      <c r="N333" s="538">
        <v>8.3299999999999999E-2</v>
      </c>
      <c r="O333" s="513">
        <f t="shared" si="83"/>
        <v>0</v>
      </c>
      <c r="P333" s="539">
        <v>8.3299999999999999E-2</v>
      </c>
      <c r="Q333" s="513">
        <f t="shared" si="84"/>
        <v>0</v>
      </c>
      <c r="R333" s="539">
        <v>8.3299999999999999E-2</v>
      </c>
      <c r="S333" s="513">
        <f t="shared" si="85"/>
        <v>0</v>
      </c>
      <c r="T333" s="539">
        <v>8.3299999999999999E-2</v>
      </c>
      <c r="U333" s="514">
        <f t="shared" si="86"/>
        <v>0</v>
      </c>
      <c r="V333" s="538">
        <v>8.3299999999999999E-2</v>
      </c>
      <c r="W333" s="513">
        <f t="shared" si="87"/>
        <v>0</v>
      </c>
      <c r="X333" s="539">
        <v>8.3299999999999999E-2</v>
      </c>
      <c r="Y333" s="514">
        <f t="shared" si="88"/>
        <v>0</v>
      </c>
      <c r="Z333" s="538">
        <v>8.3299999999999999E-2</v>
      </c>
      <c r="AA333" s="513">
        <f t="shared" si="89"/>
        <v>0</v>
      </c>
      <c r="AB333" s="538">
        <v>8.3299999999999999E-2</v>
      </c>
      <c r="AC333" s="513">
        <f t="shared" si="90"/>
        <v>0</v>
      </c>
    </row>
    <row r="334" spans="3:83" x14ac:dyDescent="0.25">
      <c r="C334" s="490">
        <f>SUM('Step 2-Overhead'!AL$121:AL$133)</f>
        <v>0</v>
      </c>
      <c r="D334" s="511" t="s">
        <v>236</v>
      </c>
      <c r="E334" s="424">
        <f t="shared" si="78"/>
        <v>0</v>
      </c>
      <c r="F334" s="538">
        <v>8.3699999999999997E-2</v>
      </c>
      <c r="G334" s="513">
        <f t="shared" si="79"/>
        <v>0</v>
      </c>
      <c r="H334" s="539">
        <v>8.3299999999999999E-2</v>
      </c>
      <c r="I334" s="514">
        <f t="shared" si="80"/>
        <v>0</v>
      </c>
      <c r="J334" s="538">
        <v>8.3299999999999999E-2</v>
      </c>
      <c r="K334" s="513">
        <f t="shared" si="81"/>
        <v>0</v>
      </c>
      <c r="L334" s="539">
        <v>8.3299999999999999E-2</v>
      </c>
      <c r="M334" s="514">
        <f t="shared" si="82"/>
        <v>0</v>
      </c>
      <c r="N334" s="538">
        <v>8.3299999999999999E-2</v>
      </c>
      <c r="O334" s="513">
        <f t="shared" si="83"/>
        <v>0</v>
      </c>
      <c r="P334" s="539">
        <v>8.3299999999999999E-2</v>
      </c>
      <c r="Q334" s="513">
        <f t="shared" si="84"/>
        <v>0</v>
      </c>
      <c r="R334" s="539">
        <v>8.3299999999999999E-2</v>
      </c>
      <c r="S334" s="513">
        <f t="shared" si="85"/>
        <v>0</v>
      </c>
      <c r="T334" s="539">
        <v>8.3299999999999999E-2</v>
      </c>
      <c r="U334" s="514">
        <f t="shared" si="86"/>
        <v>0</v>
      </c>
      <c r="V334" s="538">
        <v>8.3299999999999999E-2</v>
      </c>
      <c r="W334" s="513">
        <f t="shared" si="87"/>
        <v>0</v>
      </c>
      <c r="X334" s="539">
        <v>8.3299999999999999E-2</v>
      </c>
      <c r="Y334" s="514">
        <f t="shared" si="88"/>
        <v>0</v>
      </c>
      <c r="Z334" s="538">
        <v>8.3299999999999999E-2</v>
      </c>
      <c r="AA334" s="513">
        <f t="shared" si="89"/>
        <v>0</v>
      </c>
      <c r="AB334" s="538">
        <v>8.3299999999999999E-2</v>
      </c>
      <c r="AC334" s="513">
        <f t="shared" si="90"/>
        <v>0</v>
      </c>
    </row>
    <row r="335" spans="3:83" x14ac:dyDescent="0.25">
      <c r="C335" s="490">
        <f>SUM('Step 2-Overhead'!AL$136:AL$140)</f>
        <v>0</v>
      </c>
      <c r="D335" s="511" t="s">
        <v>421</v>
      </c>
      <c r="E335" s="424">
        <f t="shared" si="78"/>
        <v>0</v>
      </c>
      <c r="F335" s="538">
        <v>8.3699999999999997E-2</v>
      </c>
      <c r="G335" s="513">
        <f t="shared" si="79"/>
        <v>0</v>
      </c>
      <c r="H335" s="539">
        <v>8.3299999999999999E-2</v>
      </c>
      <c r="I335" s="514">
        <f t="shared" si="80"/>
        <v>0</v>
      </c>
      <c r="J335" s="538">
        <v>8.3299999999999999E-2</v>
      </c>
      <c r="K335" s="513">
        <f t="shared" si="81"/>
        <v>0</v>
      </c>
      <c r="L335" s="539">
        <v>8.3299999999999999E-2</v>
      </c>
      <c r="M335" s="514">
        <f t="shared" si="82"/>
        <v>0</v>
      </c>
      <c r="N335" s="538">
        <v>8.3299999999999999E-2</v>
      </c>
      <c r="O335" s="513">
        <f t="shared" si="83"/>
        <v>0</v>
      </c>
      <c r="P335" s="539">
        <v>8.3299999999999999E-2</v>
      </c>
      <c r="Q335" s="513">
        <f t="shared" si="84"/>
        <v>0</v>
      </c>
      <c r="R335" s="539">
        <v>8.3299999999999999E-2</v>
      </c>
      <c r="S335" s="513">
        <f t="shared" si="85"/>
        <v>0</v>
      </c>
      <c r="T335" s="539">
        <v>8.3299999999999999E-2</v>
      </c>
      <c r="U335" s="514">
        <f t="shared" si="86"/>
        <v>0</v>
      </c>
      <c r="V335" s="538">
        <v>8.3299999999999999E-2</v>
      </c>
      <c r="W335" s="513">
        <f t="shared" si="87"/>
        <v>0</v>
      </c>
      <c r="X335" s="539">
        <v>8.3299999999999999E-2</v>
      </c>
      <c r="Y335" s="514">
        <f t="shared" si="88"/>
        <v>0</v>
      </c>
      <c r="Z335" s="538">
        <v>8.3299999999999999E-2</v>
      </c>
      <c r="AA335" s="513">
        <f t="shared" si="89"/>
        <v>0</v>
      </c>
      <c r="AB335" s="538">
        <v>8.3299999999999999E-2</v>
      </c>
      <c r="AC335" s="513">
        <f t="shared" si="90"/>
        <v>0</v>
      </c>
    </row>
    <row r="336" spans="3:83" x14ac:dyDescent="0.25">
      <c r="C336" s="490">
        <f>SUM('Step 2-Overhead'!AL$143:AL$150)</f>
        <v>0</v>
      </c>
      <c r="D336" s="511" t="s">
        <v>338</v>
      </c>
      <c r="E336" s="424">
        <f t="shared" si="78"/>
        <v>0</v>
      </c>
      <c r="F336" s="538">
        <v>8.3699999999999997E-2</v>
      </c>
      <c r="G336" s="513">
        <f t="shared" si="79"/>
        <v>0</v>
      </c>
      <c r="H336" s="539">
        <v>8.3299999999999999E-2</v>
      </c>
      <c r="I336" s="514">
        <f t="shared" si="80"/>
        <v>0</v>
      </c>
      <c r="J336" s="538">
        <v>8.3299999999999999E-2</v>
      </c>
      <c r="K336" s="513">
        <f t="shared" si="81"/>
        <v>0</v>
      </c>
      <c r="L336" s="539">
        <v>8.3299999999999999E-2</v>
      </c>
      <c r="M336" s="514">
        <f t="shared" si="82"/>
        <v>0</v>
      </c>
      <c r="N336" s="538">
        <v>8.3299999999999999E-2</v>
      </c>
      <c r="O336" s="513">
        <f t="shared" si="83"/>
        <v>0</v>
      </c>
      <c r="P336" s="539">
        <v>8.3299999999999999E-2</v>
      </c>
      <c r="Q336" s="513">
        <f t="shared" si="84"/>
        <v>0</v>
      </c>
      <c r="R336" s="539">
        <v>8.3299999999999999E-2</v>
      </c>
      <c r="S336" s="513">
        <f t="shared" si="85"/>
        <v>0</v>
      </c>
      <c r="T336" s="539">
        <v>8.3299999999999999E-2</v>
      </c>
      <c r="U336" s="514">
        <f t="shared" si="86"/>
        <v>0</v>
      </c>
      <c r="V336" s="538">
        <v>8.3299999999999999E-2</v>
      </c>
      <c r="W336" s="513">
        <f t="shared" si="87"/>
        <v>0</v>
      </c>
      <c r="X336" s="539">
        <v>8.3299999999999999E-2</v>
      </c>
      <c r="Y336" s="514">
        <f t="shared" si="88"/>
        <v>0</v>
      </c>
      <c r="Z336" s="538">
        <v>8.3299999999999999E-2</v>
      </c>
      <c r="AA336" s="513">
        <f t="shared" si="89"/>
        <v>0</v>
      </c>
      <c r="AB336" s="538">
        <v>8.3299999999999999E-2</v>
      </c>
      <c r="AC336" s="513">
        <f t="shared" si="90"/>
        <v>0</v>
      </c>
    </row>
    <row r="337" spans="3:33" ht="13.8" thickBot="1" x14ac:dyDescent="0.3">
      <c r="C337" s="496">
        <f>SUM(C326:C336)</f>
        <v>0</v>
      </c>
      <c r="D337" s="497" t="s">
        <v>469</v>
      </c>
      <c r="E337" s="463"/>
      <c r="F337" s="501"/>
      <c r="G337" s="499">
        <f>SUM(G326:G336)</f>
        <v>0</v>
      </c>
      <c r="H337" s="497"/>
      <c r="I337" s="500">
        <f>SUM(I326:I336)</f>
        <v>0</v>
      </c>
      <c r="J337" s="501"/>
      <c r="K337" s="499">
        <f>SUM(K326:K336)</f>
        <v>0</v>
      </c>
      <c r="L337" s="497"/>
      <c r="M337" s="500">
        <f>SUM(M326:M336)</f>
        <v>0</v>
      </c>
      <c r="N337" s="501"/>
      <c r="O337" s="499">
        <f>SUM(O326:O336)</f>
        <v>0</v>
      </c>
      <c r="P337" s="497"/>
      <c r="Q337" s="499">
        <f>SUM(Q326:Q336)</f>
        <v>0</v>
      </c>
      <c r="R337" s="497"/>
      <c r="S337" s="499">
        <f>SUM(S326:S336)</f>
        <v>0</v>
      </c>
      <c r="T337" s="497"/>
      <c r="U337" s="500">
        <f>SUM(U326:U336)</f>
        <v>0</v>
      </c>
      <c r="V337" s="501"/>
      <c r="W337" s="499">
        <f>SUM(W326:W336)</f>
        <v>0</v>
      </c>
      <c r="X337" s="497"/>
      <c r="Y337" s="500">
        <f>SUM(Y326:Y336)</f>
        <v>0</v>
      </c>
      <c r="Z337" s="501"/>
      <c r="AA337" s="499">
        <f>SUM(AA326:AA336)</f>
        <v>0</v>
      </c>
      <c r="AB337" s="501"/>
      <c r="AC337" s="499">
        <f>SUM(AC326:AC336)</f>
        <v>0</v>
      </c>
    </row>
    <row r="338" spans="3:33" ht="13.8" thickBot="1" x14ac:dyDescent="0.3">
      <c r="C338" s="518"/>
      <c r="D338" s="519"/>
      <c r="E338" s="520"/>
      <c r="F338" s="521"/>
      <c r="G338" s="522"/>
      <c r="H338" s="521"/>
      <c r="I338" s="522"/>
      <c r="J338" s="521"/>
      <c r="K338" s="522"/>
      <c r="L338" s="521"/>
      <c r="M338" s="522"/>
      <c r="N338" s="521"/>
      <c r="O338" s="522"/>
      <c r="P338" s="521"/>
      <c r="Q338" s="523"/>
      <c r="R338" s="521"/>
      <c r="S338" s="522"/>
      <c r="T338" s="521"/>
      <c r="U338" s="522"/>
      <c r="V338" s="521"/>
      <c r="W338" s="522"/>
      <c r="X338" s="521"/>
      <c r="Y338" s="522"/>
      <c r="Z338" s="521"/>
      <c r="AA338" s="522"/>
      <c r="AB338" s="521"/>
      <c r="AC338" s="523"/>
    </row>
    <row r="339" spans="3:33" ht="16.2" thickBot="1" x14ac:dyDescent="0.35">
      <c r="C339" s="524">
        <f ca="1">SUM(G339,I339,K339,M339,O339,Q339,S339,U339,W339,Y339,AA339,AC339)</f>
        <v>0</v>
      </c>
      <c r="D339" s="525" t="s">
        <v>502</v>
      </c>
      <c r="E339" s="526"/>
      <c r="F339" s="527"/>
      <c r="G339" s="528">
        <f ca="1">G317-(G323+G337)</f>
        <v>0</v>
      </c>
      <c r="H339" s="529"/>
      <c r="I339" s="530">
        <f ca="1">I317-(I323+I337)</f>
        <v>0</v>
      </c>
      <c r="J339" s="531"/>
      <c r="K339" s="528">
        <f ca="1">K317-(K323+K337)</f>
        <v>0</v>
      </c>
      <c r="L339" s="529"/>
      <c r="M339" s="530">
        <f ca="1">M317-(M323+M337)</f>
        <v>0</v>
      </c>
      <c r="N339" s="531"/>
      <c r="O339" s="528">
        <f ca="1">O317-(O323+O337)</f>
        <v>0</v>
      </c>
      <c r="P339" s="529"/>
      <c r="Q339" s="528">
        <f ca="1">Q317-(Q323+Q337)</f>
        <v>0</v>
      </c>
      <c r="R339" s="529"/>
      <c r="S339" s="528">
        <f ca="1">S317-(S323+S337)</f>
        <v>0</v>
      </c>
      <c r="T339" s="529"/>
      <c r="U339" s="530">
        <f ca="1">U317-(U323+U337)</f>
        <v>0</v>
      </c>
      <c r="V339" s="531"/>
      <c r="W339" s="528">
        <f ca="1">W317-(W323+W337)</f>
        <v>0</v>
      </c>
      <c r="X339" s="529"/>
      <c r="Y339" s="530">
        <f ca="1">Y317-(Y323+Y337)</f>
        <v>0</v>
      </c>
      <c r="Z339" s="531"/>
      <c r="AA339" s="528">
        <f ca="1">AA317-(AA323+AA337)</f>
        <v>0</v>
      </c>
      <c r="AB339" s="531"/>
      <c r="AC339" s="528">
        <f ca="1">AC317-(AC323+AC337)</f>
        <v>0</v>
      </c>
      <c r="AG339" s="81"/>
    </row>
    <row r="340" spans="3:33" ht="16.2" thickBot="1" x14ac:dyDescent="0.35">
      <c r="C340" s="81"/>
      <c r="E340" s="577"/>
      <c r="F340" s="1295" t="s">
        <v>448</v>
      </c>
      <c r="G340" s="1296"/>
      <c r="H340" s="1295" t="s">
        <v>449</v>
      </c>
      <c r="I340" s="1296"/>
      <c r="J340" s="1295" t="s">
        <v>450</v>
      </c>
      <c r="K340" s="1296"/>
      <c r="L340" s="1295" t="s">
        <v>451</v>
      </c>
      <c r="M340" s="1296"/>
      <c r="N340" s="1295" t="s">
        <v>452</v>
      </c>
      <c r="O340" s="1296"/>
      <c r="P340" s="1295" t="s">
        <v>453</v>
      </c>
      <c r="Q340" s="1296"/>
      <c r="R340" s="1297" t="s">
        <v>454</v>
      </c>
      <c r="S340" s="1296"/>
      <c r="T340" s="1295" t="s">
        <v>455</v>
      </c>
      <c r="U340" s="1296"/>
      <c r="V340" s="1295" t="s">
        <v>456</v>
      </c>
      <c r="W340" s="1296"/>
      <c r="X340" s="1295" t="s">
        <v>457</v>
      </c>
      <c r="Y340" s="1296"/>
      <c r="Z340" s="1295" t="s">
        <v>458</v>
      </c>
      <c r="AA340" s="1296"/>
      <c r="AB340" s="1295" t="s">
        <v>459</v>
      </c>
      <c r="AC340" s="1296"/>
    </row>
    <row r="341" spans="3:33" ht="13.8" thickBot="1" x14ac:dyDescent="0.3"/>
    <row r="342" spans="3:33" ht="20.25" customHeight="1" thickBot="1" x14ac:dyDescent="0.3">
      <c r="C342" s="1298" t="str">
        <f>('Step 1-Employee Info'!J14)&amp;" Cash Flow"</f>
        <v>Department 5 Name Cash Flow</v>
      </c>
      <c r="D342" s="1299"/>
    </row>
    <row r="343" spans="3:33" ht="13.8" x14ac:dyDescent="0.25">
      <c r="C343" s="540">
        <v>0</v>
      </c>
      <c r="D343" s="532" t="s">
        <v>491</v>
      </c>
      <c r="G343" s="81"/>
    </row>
    <row r="344" spans="3:33" x14ac:dyDescent="0.25">
      <c r="C344" s="533">
        <f ca="1">C343+G339</f>
        <v>0</v>
      </c>
      <c r="D344" s="534" t="s">
        <v>448</v>
      </c>
    </row>
    <row r="345" spans="3:33" x14ac:dyDescent="0.25">
      <c r="C345" s="533">
        <f ca="1">C344+I339</f>
        <v>0</v>
      </c>
      <c r="D345" s="534" t="s">
        <v>449</v>
      </c>
    </row>
    <row r="346" spans="3:33" x14ac:dyDescent="0.25">
      <c r="C346" s="533">
        <f ca="1">C345+K339</f>
        <v>0</v>
      </c>
      <c r="D346" s="534" t="s">
        <v>450</v>
      </c>
    </row>
    <row r="347" spans="3:33" x14ac:dyDescent="0.25">
      <c r="C347" s="533">
        <f ca="1">C346+M339</f>
        <v>0</v>
      </c>
      <c r="D347" s="534" t="s">
        <v>451</v>
      </c>
    </row>
    <row r="348" spans="3:33" x14ac:dyDescent="0.25">
      <c r="C348" s="533">
        <f ca="1">C347+O339</f>
        <v>0</v>
      </c>
      <c r="D348" s="534" t="s">
        <v>452</v>
      </c>
    </row>
    <row r="349" spans="3:33" x14ac:dyDescent="0.25">
      <c r="C349" s="533">
        <f ca="1">C348+Q339</f>
        <v>0</v>
      </c>
      <c r="D349" s="534" t="s">
        <v>453</v>
      </c>
    </row>
    <row r="350" spans="3:33" x14ac:dyDescent="0.25">
      <c r="C350" s="533">
        <f ca="1">C349+S339</f>
        <v>0</v>
      </c>
      <c r="D350" s="534" t="s">
        <v>454</v>
      </c>
    </row>
    <row r="351" spans="3:33" x14ac:dyDescent="0.25">
      <c r="C351" s="533">
        <f ca="1">C350+U339</f>
        <v>0</v>
      </c>
      <c r="D351" s="534" t="s">
        <v>455</v>
      </c>
    </row>
    <row r="352" spans="3:33" x14ac:dyDescent="0.25">
      <c r="C352" s="533">
        <f ca="1">C351+W339</f>
        <v>0</v>
      </c>
      <c r="D352" s="534" t="s">
        <v>456</v>
      </c>
    </row>
    <row r="353" spans="3:29" x14ac:dyDescent="0.25">
      <c r="C353" s="533">
        <f ca="1">C352+Y339</f>
        <v>0</v>
      </c>
      <c r="D353" s="534" t="s">
        <v>457</v>
      </c>
    </row>
    <row r="354" spans="3:29" x14ac:dyDescent="0.25">
      <c r="C354" s="533">
        <f ca="1">C353+AA339</f>
        <v>0</v>
      </c>
      <c r="D354" s="534" t="s">
        <v>458</v>
      </c>
    </row>
    <row r="355" spans="3:29" x14ac:dyDescent="0.25">
      <c r="C355" s="533">
        <f ca="1">C354+AC339</f>
        <v>0</v>
      </c>
      <c r="D355" s="534" t="s">
        <v>459</v>
      </c>
    </row>
    <row r="356" spans="3:29" ht="14.4" thickBot="1" x14ac:dyDescent="0.3">
      <c r="C356" s="535">
        <f ca="1">C343+C339</f>
        <v>0</v>
      </c>
      <c r="D356" s="536" t="s">
        <v>492</v>
      </c>
    </row>
    <row r="359" spans="3:29" ht="19.5" customHeight="1" thickBot="1" x14ac:dyDescent="0.35">
      <c r="Z359" s="14"/>
      <c r="AA359" s="14"/>
      <c r="AB359" s="14"/>
      <c r="AC359" s="14"/>
    </row>
    <row r="360" spans="3:29" ht="24.75" customHeight="1" thickBot="1" x14ac:dyDescent="0.35">
      <c r="C360" s="1303" t="str">
        <f>'Step 1-Employee Info'!J15</f>
        <v>Department 6 Name</v>
      </c>
      <c r="D360" s="1304"/>
      <c r="E360" s="1305"/>
      <c r="F360" s="1295" t="s">
        <v>448</v>
      </c>
      <c r="G360" s="1296"/>
      <c r="H360" s="1295" t="s">
        <v>449</v>
      </c>
      <c r="I360" s="1296"/>
      <c r="J360" s="1295" t="s">
        <v>450</v>
      </c>
      <c r="K360" s="1296"/>
      <c r="L360" s="1295" t="s">
        <v>451</v>
      </c>
      <c r="M360" s="1296"/>
      <c r="N360" s="1295" t="s">
        <v>452</v>
      </c>
      <c r="O360" s="1296"/>
      <c r="P360" s="1295" t="s">
        <v>453</v>
      </c>
      <c r="Q360" s="1296"/>
      <c r="R360" s="1297" t="s">
        <v>454</v>
      </c>
      <c r="S360" s="1296"/>
      <c r="T360" s="1295" t="s">
        <v>455</v>
      </c>
      <c r="U360" s="1296"/>
      <c r="V360" s="1295" t="s">
        <v>456</v>
      </c>
      <c r="W360" s="1296"/>
      <c r="X360" s="1295" t="s">
        <v>457</v>
      </c>
      <c r="Y360" s="1296"/>
      <c r="Z360" s="1295" t="s">
        <v>458</v>
      </c>
      <c r="AA360" s="1296"/>
      <c r="AB360" s="1295" t="s">
        <v>459</v>
      </c>
      <c r="AC360" s="1296"/>
    </row>
    <row r="361" spans="3:29" ht="26.4" x14ac:dyDescent="0.25">
      <c r="C361" s="484" t="s">
        <v>471</v>
      </c>
      <c r="D361" s="485"/>
      <c r="E361" s="486" t="s">
        <v>467</v>
      </c>
      <c r="F361" s="487" t="s">
        <v>473</v>
      </c>
      <c r="G361" s="488" t="s">
        <v>474</v>
      </c>
      <c r="H361" s="487" t="s">
        <v>473</v>
      </c>
      <c r="I361" s="488" t="s">
        <v>474</v>
      </c>
      <c r="J361" s="487" t="s">
        <v>473</v>
      </c>
      <c r="K361" s="488" t="s">
        <v>474</v>
      </c>
      <c r="L361" s="487" t="s">
        <v>473</v>
      </c>
      <c r="M361" s="488" t="s">
        <v>474</v>
      </c>
      <c r="N361" s="487" t="s">
        <v>473</v>
      </c>
      <c r="O361" s="488" t="s">
        <v>474</v>
      </c>
      <c r="P361" s="487" t="s">
        <v>473</v>
      </c>
      <c r="Q361" s="488" t="s">
        <v>474</v>
      </c>
      <c r="R361" s="489" t="s">
        <v>473</v>
      </c>
      <c r="S361" s="488" t="s">
        <v>474</v>
      </c>
      <c r="T361" s="487" t="s">
        <v>473</v>
      </c>
      <c r="U361" s="488" t="s">
        <v>474</v>
      </c>
      <c r="V361" s="487" t="s">
        <v>473</v>
      </c>
      <c r="W361" s="488" t="s">
        <v>474</v>
      </c>
      <c r="X361" s="487" t="s">
        <v>473</v>
      </c>
      <c r="Y361" s="488" t="s">
        <v>474</v>
      </c>
      <c r="Z361" s="487" t="s">
        <v>473</v>
      </c>
      <c r="AA361" s="488" t="s">
        <v>474</v>
      </c>
      <c r="AB361" s="487" t="s">
        <v>473</v>
      </c>
      <c r="AC361" s="488" t="s">
        <v>474</v>
      </c>
    </row>
    <row r="362" spans="3:29" x14ac:dyDescent="0.25">
      <c r="C362" s="490">
        <f ca="1">'Step 4-Reports &amp; Comparisons'!BL292*'Step 3-Pricing'!K13</f>
        <v>0</v>
      </c>
      <c r="D362" s="491" t="s">
        <v>461</v>
      </c>
      <c r="E362" s="437">
        <f>ROUND(1-SUM(F362,H362,J362,L362,N362,P362,R362,T362,V362,X362,Z362,AB362),10)</f>
        <v>0</v>
      </c>
      <c r="F362" s="538">
        <v>8.3699999999999997E-2</v>
      </c>
      <c r="G362" s="492">
        <f ca="1">C362*F362</f>
        <v>0</v>
      </c>
      <c r="H362" s="539">
        <v>8.3299999999999999E-2</v>
      </c>
      <c r="I362" s="493">
        <f ca="1">C362*H362</f>
        <v>0</v>
      </c>
      <c r="J362" s="538">
        <v>8.3299999999999999E-2</v>
      </c>
      <c r="K362" s="492">
        <f ca="1">C362*J362</f>
        <v>0</v>
      </c>
      <c r="L362" s="539">
        <v>8.3299999999999999E-2</v>
      </c>
      <c r="M362" s="493">
        <f ca="1">C362*L362</f>
        <v>0</v>
      </c>
      <c r="N362" s="538">
        <v>8.3299999999999999E-2</v>
      </c>
      <c r="O362" s="492">
        <f ca="1">C362*N362</f>
        <v>0</v>
      </c>
      <c r="P362" s="539">
        <v>8.3299999999999999E-2</v>
      </c>
      <c r="Q362" s="492">
        <f ca="1">C362*P362</f>
        <v>0</v>
      </c>
      <c r="R362" s="539">
        <v>8.3299999999999999E-2</v>
      </c>
      <c r="S362" s="492">
        <f ca="1">C362*R362</f>
        <v>0</v>
      </c>
      <c r="T362" s="539">
        <v>8.3299999999999999E-2</v>
      </c>
      <c r="U362" s="493">
        <f ca="1">C362*T362</f>
        <v>0</v>
      </c>
      <c r="V362" s="538">
        <v>8.3299999999999999E-2</v>
      </c>
      <c r="W362" s="492">
        <f ca="1">C362*V362</f>
        <v>0</v>
      </c>
      <c r="X362" s="539">
        <v>8.3299999999999999E-2</v>
      </c>
      <c r="Y362" s="493">
        <f ca="1">C362*X362</f>
        <v>0</v>
      </c>
      <c r="Z362" s="538">
        <v>8.3299999999999999E-2</v>
      </c>
      <c r="AA362" s="492">
        <f ca="1">C362*Z362</f>
        <v>0</v>
      </c>
      <c r="AB362" s="538">
        <v>8.3299999999999999E-2</v>
      </c>
      <c r="AC362" s="492">
        <f ca="1">C362*AB362</f>
        <v>0</v>
      </c>
    </row>
    <row r="363" spans="3:29" ht="15" customHeight="1" x14ac:dyDescent="0.25">
      <c r="C363" s="537">
        <v>0</v>
      </c>
      <c r="D363" s="728" t="s">
        <v>618</v>
      </c>
      <c r="E363" s="424">
        <f>ROUND(1-SUM(F363,H363,J363,L363,N363,P363,R363,T363,V363,X363,Z363,AB363),10)</f>
        <v>0</v>
      </c>
      <c r="F363" s="538">
        <v>8.3699999999999997E-2</v>
      </c>
      <c r="G363" s="492">
        <f>C363*F363</f>
        <v>0</v>
      </c>
      <c r="H363" s="539">
        <v>8.3299999999999999E-2</v>
      </c>
      <c r="I363" s="493">
        <f>C363*H363</f>
        <v>0</v>
      </c>
      <c r="J363" s="538">
        <v>8.3299999999999999E-2</v>
      </c>
      <c r="K363" s="492">
        <f>C363*J363</f>
        <v>0</v>
      </c>
      <c r="L363" s="539">
        <v>8.3299999999999999E-2</v>
      </c>
      <c r="M363" s="493">
        <f>C363*L363</f>
        <v>0</v>
      </c>
      <c r="N363" s="538">
        <v>8.3299999999999999E-2</v>
      </c>
      <c r="O363" s="492">
        <f>C363*N363</f>
        <v>0</v>
      </c>
      <c r="P363" s="539">
        <v>8.3299999999999999E-2</v>
      </c>
      <c r="Q363" s="492">
        <f>C363*P363</f>
        <v>0</v>
      </c>
      <c r="R363" s="539">
        <v>8.3299999999999999E-2</v>
      </c>
      <c r="S363" s="492">
        <f>C363*R363</f>
        <v>0</v>
      </c>
      <c r="T363" s="539">
        <v>8.3299999999999999E-2</v>
      </c>
      <c r="U363" s="493">
        <f>C363*T363</f>
        <v>0</v>
      </c>
      <c r="V363" s="538">
        <v>8.3299999999999999E-2</v>
      </c>
      <c r="W363" s="492">
        <f>C363*V363</f>
        <v>0</v>
      </c>
      <c r="X363" s="539">
        <v>8.3299999999999999E-2</v>
      </c>
      <c r="Y363" s="493">
        <f>C363*X363</f>
        <v>0</v>
      </c>
      <c r="Z363" s="538">
        <v>8.3299999999999999E-2</v>
      </c>
      <c r="AA363" s="492">
        <f>C363*Z363</f>
        <v>0</v>
      </c>
      <c r="AB363" s="538">
        <v>8.3299999999999999E-2</v>
      </c>
      <c r="AC363" s="492">
        <f>C363*AB363</f>
        <v>0</v>
      </c>
    </row>
    <row r="364" spans="3:29" ht="15" customHeight="1" x14ac:dyDescent="0.25">
      <c r="C364" s="537">
        <v>0</v>
      </c>
      <c r="D364" s="728" t="s">
        <v>87</v>
      </c>
      <c r="E364" s="424">
        <f>ROUND(1-SUM(F364,H364,J364,L364,N364,P364,R364,T364,V364,X364,Z364,AB364),10)</f>
        <v>0</v>
      </c>
      <c r="F364" s="538">
        <v>8.3699999999999997E-2</v>
      </c>
      <c r="G364" s="492">
        <f>C364*F364</f>
        <v>0</v>
      </c>
      <c r="H364" s="539">
        <v>8.3299999999999999E-2</v>
      </c>
      <c r="I364" s="493">
        <f>C364*H364</f>
        <v>0</v>
      </c>
      <c r="J364" s="538">
        <v>8.3299999999999999E-2</v>
      </c>
      <c r="K364" s="492">
        <f>C364*J364</f>
        <v>0</v>
      </c>
      <c r="L364" s="539">
        <v>8.3299999999999999E-2</v>
      </c>
      <c r="M364" s="493">
        <f>C364*L364</f>
        <v>0</v>
      </c>
      <c r="N364" s="538">
        <v>8.3299999999999999E-2</v>
      </c>
      <c r="O364" s="492">
        <f>C364*N364</f>
        <v>0</v>
      </c>
      <c r="P364" s="539">
        <v>8.3299999999999999E-2</v>
      </c>
      <c r="Q364" s="492">
        <f>C364*P364</f>
        <v>0</v>
      </c>
      <c r="R364" s="539">
        <v>8.3299999999999999E-2</v>
      </c>
      <c r="S364" s="492">
        <f>C364*R364</f>
        <v>0</v>
      </c>
      <c r="T364" s="539">
        <v>8.3299999999999999E-2</v>
      </c>
      <c r="U364" s="493">
        <f>C364*T364</f>
        <v>0</v>
      </c>
      <c r="V364" s="538">
        <v>8.3299999999999999E-2</v>
      </c>
      <c r="W364" s="492">
        <f>C364*V364</f>
        <v>0</v>
      </c>
      <c r="X364" s="539">
        <v>8.3299999999999999E-2</v>
      </c>
      <c r="Y364" s="493">
        <f>C364*X364</f>
        <v>0</v>
      </c>
      <c r="Z364" s="538">
        <v>8.3299999999999999E-2</v>
      </c>
      <c r="AA364" s="492">
        <f>C364*Z364</f>
        <v>0</v>
      </c>
      <c r="AB364" s="538">
        <v>8.3299999999999999E-2</v>
      </c>
      <c r="AC364" s="492">
        <f>C364*AB364</f>
        <v>0</v>
      </c>
    </row>
    <row r="365" spans="3:29" ht="15" customHeight="1" x14ac:dyDescent="0.25">
      <c r="C365" s="537">
        <v>0</v>
      </c>
      <c r="D365" s="728" t="s">
        <v>232</v>
      </c>
      <c r="E365" s="424">
        <f>ROUND(1-SUM(F365,H365,J365,L365,N365,P365,R365,T365,V365,X365,Z365,AB365),10)</f>
        <v>0</v>
      </c>
      <c r="F365" s="538">
        <v>8.3699999999999997E-2</v>
      </c>
      <c r="G365" s="494">
        <f>C365*F365</f>
        <v>0</v>
      </c>
      <c r="H365" s="539">
        <v>8.3299999999999999E-2</v>
      </c>
      <c r="I365" s="495">
        <f>C365*H365</f>
        <v>0</v>
      </c>
      <c r="J365" s="538">
        <v>8.3299999999999999E-2</v>
      </c>
      <c r="K365" s="494">
        <f>C365*J365</f>
        <v>0</v>
      </c>
      <c r="L365" s="539">
        <v>8.3299999999999999E-2</v>
      </c>
      <c r="M365" s="495">
        <f>C365*L365</f>
        <v>0</v>
      </c>
      <c r="N365" s="538">
        <v>8.3299999999999999E-2</v>
      </c>
      <c r="O365" s="494">
        <f>C365*N365</f>
        <v>0</v>
      </c>
      <c r="P365" s="539">
        <v>8.3299999999999999E-2</v>
      </c>
      <c r="Q365" s="494">
        <f>C365*P365</f>
        <v>0</v>
      </c>
      <c r="R365" s="539">
        <v>8.3299999999999999E-2</v>
      </c>
      <c r="S365" s="494">
        <f>C365*R365</f>
        <v>0</v>
      </c>
      <c r="T365" s="539">
        <v>8.3299999999999999E-2</v>
      </c>
      <c r="U365" s="495">
        <f>C365*T365</f>
        <v>0</v>
      </c>
      <c r="V365" s="538">
        <v>8.3299999999999999E-2</v>
      </c>
      <c r="W365" s="494">
        <f>C365*V365</f>
        <v>0</v>
      </c>
      <c r="X365" s="539">
        <v>8.3299999999999999E-2</v>
      </c>
      <c r="Y365" s="495">
        <f>C365*X365</f>
        <v>0</v>
      </c>
      <c r="Z365" s="538">
        <v>8.3299999999999999E-2</v>
      </c>
      <c r="AA365" s="494">
        <f>C365*Z365</f>
        <v>0</v>
      </c>
      <c r="AB365" s="538">
        <v>8.3299999999999999E-2</v>
      </c>
      <c r="AC365" s="494">
        <f>C365*AB365</f>
        <v>0</v>
      </c>
    </row>
    <row r="366" spans="3:29" ht="15" customHeight="1" thickBot="1" x14ac:dyDescent="0.3">
      <c r="C366" s="496">
        <f ca="1">SUM(C362:C365)</f>
        <v>0</v>
      </c>
      <c r="D366" s="497" t="s">
        <v>468</v>
      </c>
      <c r="E366" s="498"/>
      <c r="F366" s="498"/>
      <c r="G366" s="499">
        <f ca="1">SUM(G362:G365)</f>
        <v>0</v>
      </c>
      <c r="H366" s="497"/>
      <c r="I366" s="500">
        <f ca="1">SUM(I362:I365)</f>
        <v>0</v>
      </c>
      <c r="J366" s="501"/>
      <c r="K366" s="499">
        <f ca="1">SUM(K362:K365)</f>
        <v>0</v>
      </c>
      <c r="L366" s="497"/>
      <c r="M366" s="500">
        <f ca="1">SUM(M362:M365)</f>
        <v>0</v>
      </c>
      <c r="N366" s="501"/>
      <c r="O366" s="499">
        <f ca="1">SUM(O362:O365)</f>
        <v>0</v>
      </c>
      <c r="P366" s="497"/>
      <c r="Q366" s="499">
        <f ca="1">SUM(Q362:Q365)</f>
        <v>0</v>
      </c>
      <c r="R366" s="497"/>
      <c r="S366" s="499">
        <f ca="1">SUM(S362:S365)</f>
        <v>0</v>
      </c>
      <c r="T366" s="497"/>
      <c r="U366" s="500">
        <f ca="1">SUM(U362:U365)</f>
        <v>0</v>
      </c>
      <c r="V366" s="501"/>
      <c r="W366" s="499">
        <f ca="1">SUM(W362:W365)</f>
        <v>0</v>
      </c>
      <c r="X366" s="497"/>
      <c r="Y366" s="500">
        <f ca="1">SUM(Y362:Y365)</f>
        <v>0</v>
      </c>
      <c r="Z366" s="501"/>
      <c r="AA366" s="499">
        <f ca="1">SUM(AA362:AA365)</f>
        <v>0</v>
      </c>
      <c r="AB366" s="501"/>
      <c r="AC366" s="499">
        <f ca="1">SUM(AC362:AC365)</f>
        <v>0</v>
      </c>
    </row>
    <row r="367" spans="3:29" ht="13.8" thickBot="1" x14ac:dyDescent="0.3">
      <c r="C367" s="502"/>
      <c r="D367" s="503"/>
      <c r="E367" s="317"/>
      <c r="F367" s="317"/>
      <c r="G367" s="317"/>
      <c r="H367" s="317"/>
      <c r="I367" s="317"/>
      <c r="J367" s="317"/>
      <c r="K367" s="317"/>
      <c r="L367" s="317"/>
      <c r="M367" s="317"/>
      <c r="N367" s="317"/>
      <c r="O367" s="317"/>
      <c r="P367" s="317"/>
      <c r="Q367" s="317"/>
      <c r="R367" s="317"/>
      <c r="S367" s="317"/>
      <c r="T367" s="317"/>
      <c r="U367" s="317"/>
      <c r="V367" s="317"/>
      <c r="W367" s="317"/>
      <c r="X367" s="317"/>
      <c r="Y367" s="317"/>
      <c r="Z367" s="317"/>
      <c r="AA367" s="317"/>
      <c r="AB367" s="317"/>
      <c r="AC367" s="504"/>
    </row>
    <row r="368" spans="3:29" ht="26.4" x14ac:dyDescent="0.25">
      <c r="C368" s="817" t="s">
        <v>649</v>
      </c>
      <c r="D368" s="506"/>
      <c r="E368" s="507" t="s">
        <v>467</v>
      </c>
      <c r="F368" s="508" t="s">
        <v>473</v>
      </c>
      <c r="G368" s="509" t="s">
        <v>474</v>
      </c>
      <c r="H368" s="508" t="s">
        <v>473</v>
      </c>
      <c r="I368" s="509" t="s">
        <v>474</v>
      </c>
      <c r="J368" s="508" t="s">
        <v>473</v>
      </c>
      <c r="K368" s="509" t="s">
        <v>474</v>
      </c>
      <c r="L368" s="508" t="s">
        <v>473</v>
      </c>
      <c r="M368" s="509" t="s">
        <v>474</v>
      </c>
      <c r="N368" s="508" t="s">
        <v>473</v>
      </c>
      <c r="O368" s="509" t="s">
        <v>474</v>
      </c>
      <c r="P368" s="508" t="s">
        <v>473</v>
      </c>
      <c r="Q368" s="509" t="s">
        <v>474</v>
      </c>
      <c r="R368" s="510" t="s">
        <v>473</v>
      </c>
      <c r="S368" s="509" t="s">
        <v>474</v>
      </c>
      <c r="T368" s="508" t="s">
        <v>473</v>
      </c>
      <c r="U368" s="509" t="s">
        <v>474</v>
      </c>
      <c r="V368" s="508" t="s">
        <v>473</v>
      </c>
      <c r="W368" s="509" t="s">
        <v>474</v>
      </c>
      <c r="X368" s="508" t="s">
        <v>473</v>
      </c>
      <c r="Y368" s="509" t="s">
        <v>474</v>
      </c>
      <c r="Z368" s="508" t="s">
        <v>473</v>
      </c>
      <c r="AA368" s="509" t="s">
        <v>474</v>
      </c>
      <c r="AB368" s="508" t="s">
        <v>473</v>
      </c>
      <c r="AC368" s="509" t="s">
        <v>474</v>
      </c>
    </row>
    <row r="369" spans="3:83" x14ac:dyDescent="0.25">
      <c r="C369" s="490">
        <f>SUM(_Dept6Office)</f>
        <v>0</v>
      </c>
      <c r="D369" s="511" t="s">
        <v>466</v>
      </c>
      <c r="E369" s="424">
        <f>ROUND(1-SUM(F369,H369,J369,L369,N369,P369,R369,T369,V369,X369,Z369,AB369),10)</f>
        <v>0</v>
      </c>
      <c r="F369" s="538">
        <v>8.3699999999999997E-2</v>
      </c>
      <c r="G369" s="513">
        <f>C369*F369</f>
        <v>0</v>
      </c>
      <c r="H369" s="539">
        <v>8.3299999999999999E-2</v>
      </c>
      <c r="I369" s="514">
        <f>C369*H369</f>
        <v>0</v>
      </c>
      <c r="J369" s="538">
        <v>8.3299999999999999E-2</v>
      </c>
      <c r="K369" s="513">
        <f>C369*J369</f>
        <v>0</v>
      </c>
      <c r="L369" s="539">
        <v>8.3299999999999999E-2</v>
      </c>
      <c r="M369" s="514">
        <f>C369*L369</f>
        <v>0</v>
      </c>
      <c r="N369" s="538">
        <v>8.3299999999999999E-2</v>
      </c>
      <c r="O369" s="513">
        <f>C369*N369</f>
        <v>0</v>
      </c>
      <c r="P369" s="539">
        <v>8.3299999999999999E-2</v>
      </c>
      <c r="Q369" s="513">
        <f>C369*P369</f>
        <v>0</v>
      </c>
      <c r="R369" s="539">
        <v>8.3299999999999999E-2</v>
      </c>
      <c r="S369" s="513">
        <f>C369*R369</f>
        <v>0</v>
      </c>
      <c r="T369" s="539">
        <v>8.3299999999999999E-2</v>
      </c>
      <c r="U369" s="514">
        <f>C369*T369</f>
        <v>0</v>
      </c>
      <c r="V369" s="538">
        <v>8.3299999999999999E-2</v>
      </c>
      <c r="W369" s="513">
        <f>C369*V369</f>
        <v>0</v>
      </c>
      <c r="X369" s="539">
        <v>8.3299999999999999E-2</v>
      </c>
      <c r="Y369" s="514">
        <f>C369*X369</f>
        <v>0</v>
      </c>
      <c r="Z369" s="538">
        <v>8.3299999999999999E-2</v>
      </c>
      <c r="AA369" s="513">
        <f>C369*Z369</f>
        <v>0</v>
      </c>
      <c r="AB369" s="538">
        <v>8.3299999999999999E-2</v>
      </c>
      <c r="AC369" s="513">
        <f>C369*AB369</f>
        <v>0</v>
      </c>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81"/>
      <c r="CD369" s="81"/>
      <c r="CE369" s="81"/>
    </row>
    <row r="370" spans="3:83" x14ac:dyDescent="0.25">
      <c r="C370" s="490">
        <f>SUM(_Dept6Field)</f>
        <v>0</v>
      </c>
      <c r="D370" s="491" t="s">
        <v>503</v>
      </c>
      <c r="E370" s="424">
        <f>ROUND(1-SUM(F370,H370,J370,L370,N370,P370,R370,T370,V370,X370,Z370,AB370),10)</f>
        <v>0</v>
      </c>
      <c r="F370" s="538">
        <v>8.3699999999999997E-2</v>
      </c>
      <c r="G370" s="513">
        <f>C370*F370</f>
        <v>0</v>
      </c>
      <c r="H370" s="539">
        <v>8.3299999999999999E-2</v>
      </c>
      <c r="I370" s="514">
        <f>C370*H370</f>
        <v>0</v>
      </c>
      <c r="J370" s="538">
        <v>8.3299999999999999E-2</v>
      </c>
      <c r="K370" s="513">
        <f>C370*J370</f>
        <v>0</v>
      </c>
      <c r="L370" s="539">
        <v>8.3299999999999999E-2</v>
      </c>
      <c r="M370" s="514">
        <f>C370*L370</f>
        <v>0</v>
      </c>
      <c r="N370" s="538">
        <v>8.3299999999999999E-2</v>
      </c>
      <c r="O370" s="513">
        <f>C370*N370</f>
        <v>0</v>
      </c>
      <c r="P370" s="539">
        <v>8.3299999999999999E-2</v>
      </c>
      <c r="Q370" s="513">
        <f>C370*P370</f>
        <v>0</v>
      </c>
      <c r="R370" s="539">
        <v>8.3299999999999999E-2</v>
      </c>
      <c r="S370" s="513">
        <f>C370*R370</f>
        <v>0</v>
      </c>
      <c r="T370" s="539">
        <v>8.3299999999999999E-2</v>
      </c>
      <c r="U370" s="514">
        <f>C370*T370</f>
        <v>0</v>
      </c>
      <c r="V370" s="538">
        <v>8.3299999999999999E-2</v>
      </c>
      <c r="W370" s="513">
        <f>C370*V370</f>
        <v>0</v>
      </c>
      <c r="X370" s="539">
        <v>8.3299999999999999E-2</v>
      </c>
      <c r="Y370" s="514">
        <f>C370*X370</f>
        <v>0</v>
      </c>
      <c r="Z370" s="538">
        <v>8.3299999999999999E-2</v>
      </c>
      <c r="AA370" s="513">
        <f>C370*Z370</f>
        <v>0</v>
      </c>
      <c r="AB370" s="538">
        <v>8.3299999999999999E-2</v>
      </c>
      <c r="AC370" s="513">
        <f>C370*AB370</f>
        <v>0</v>
      </c>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row>
    <row r="371" spans="3:83" ht="15" customHeight="1" x14ac:dyDescent="0.25">
      <c r="C371" s="537">
        <v>0</v>
      </c>
      <c r="D371" s="728" t="s">
        <v>617</v>
      </c>
      <c r="E371" s="424">
        <f>ROUND(1-SUM(F371,H371,J371,L371,N371,P371,R371,T371,V371,X371,Z371,AB371),10)</f>
        <v>0</v>
      </c>
      <c r="F371" s="538">
        <v>8.3699999999999997E-2</v>
      </c>
      <c r="G371" s="492">
        <f>C371*F371</f>
        <v>0</v>
      </c>
      <c r="H371" s="539">
        <v>8.3299999999999999E-2</v>
      </c>
      <c r="I371" s="493">
        <f>C371*H371</f>
        <v>0</v>
      </c>
      <c r="J371" s="538">
        <v>8.3299999999999999E-2</v>
      </c>
      <c r="K371" s="492">
        <f>C371*J371</f>
        <v>0</v>
      </c>
      <c r="L371" s="539">
        <v>8.3299999999999999E-2</v>
      </c>
      <c r="M371" s="493">
        <f>C371*L371</f>
        <v>0</v>
      </c>
      <c r="N371" s="538">
        <v>8.3299999999999999E-2</v>
      </c>
      <c r="O371" s="492">
        <f>C371*N371</f>
        <v>0</v>
      </c>
      <c r="P371" s="539">
        <v>8.3299999999999999E-2</v>
      </c>
      <c r="Q371" s="492">
        <f>C371*P371</f>
        <v>0</v>
      </c>
      <c r="R371" s="539">
        <v>8.3299999999999999E-2</v>
      </c>
      <c r="S371" s="492">
        <f>C371*R371</f>
        <v>0</v>
      </c>
      <c r="T371" s="539">
        <v>8.3299999999999999E-2</v>
      </c>
      <c r="U371" s="493">
        <f>C371*T371</f>
        <v>0</v>
      </c>
      <c r="V371" s="538">
        <v>8.3299999999999999E-2</v>
      </c>
      <c r="W371" s="492">
        <f>C371*V371</f>
        <v>0</v>
      </c>
      <c r="X371" s="539">
        <v>8.3299999999999999E-2</v>
      </c>
      <c r="Y371" s="493">
        <f>C371*X371</f>
        <v>0</v>
      </c>
      <c r="Z371" s="538">
        <v>8.3299999999999999E-2</v>
      </c>
      <c r="AA371" s="492">
        <f>C371*Z371</f>
        <v>0</v>
      </c>
      <c r="AB371" s="538">
        <v>8.3299999999999999E-2</v>
      </c>
      <c r="AC371" s="492">
        <f>C371*AB371</f>
        <v>0</v>
      </c>
    </row>
    <row r="372" spans="3:83" ht="15" customHeight="1" thickBot="1" x14ac:dyDescent="0.3">
      <c r="C372" s="496">
        <f>SUM(C369:C371)</f>
        <v>0</v>
      </c>
      <c r="D372" s="497" t="s">
        <v>616</v>
      </c>
      <c r="E372" s="419"/>
      <c r="F372" s="515"/>
      <c r="G372" s="499">
        <f>SUM(G369:G371)</f>
        <v>0</v>
      </c>
      <c r="H372" s="516"/>
      <c r="I372" s="500">
        <f>SUM(I369:I371)</f>
        <v>0</v>
      </c>
      <c r="J372" s="419"/>
      <c r="K372" s="499">
        <f>SUM(K369:K371)</f>
        <v>0</v>
      </c>
      <c r="L372" s="516"/>
      <c r="M372" s="500">
        <f>SUM(M369:M371)</f>
        <v>0</v>
      </c>
      <c r="N372" s="419"/>
      <c r="O372" s="499">
        <f>SUM(O369:O371)</f>
        <v>0</v>
      </c>
      <c r="P372" s="516"/>
      <c r="Q372" s="499">
        <f>SUM(Q369:Q371)</f>
        <v>0</v>
      </c>
      <c r="R372" s="516"/>
      <c r="S372" s="499">
        <f>SUM(S369:S371)</f>
        <v>0</v>
      </c>
      <c r="T372" s="516"/>
      <c r="U372" s="500">
        <f>SUM(U369:U371)</f>
        <v>0</v>
      </c>
      <c r="V372" s="419"/>
      <c r="W372" s="499">
        <f>SUM(W369:W371)</f>
        <v>0</v>
      </c>
      <c r="X372" s="516"/>
      <c r="Y372" s="500">
        <f>SUM(Y369:Y371)</f>
        <v>0</v>
      </c>
      <c r="Z372" s="419"/>
      <c r="AA372" s="499">
        <f>SUM(AA369:AA371)</f>
        <v>0</v>
      </c>
      <c r="AB372" s="419"/>
      <c r="AC372" s="499">
        <f>SUM(AC369:AC371)</f>
        <v>0</v>
      </c>
      <c r="AH372" s="512"/>
      <c r="AI372" s="512"/>
      <c r="AJ372" s="512"/>
      <c r="AK372" s="512"/>
      <c r="AL372" s="512"/>
      <c r="AM372" s="512"/>
      <c r="AN372" s="512"/>
      <c r="AO372" s="512"/>
      <c r="AP372" s="512"/>
      <c r="AQ372" s="512"/>
      <c r="AR372" s="512"/>
      <c r="AS372" s="512"/>
      <c r="AT372" s="512"/>
      <c r="AU372" s="512"/>
      <c r="AV372" s="512"/>
      <c r="AW372" s="512"/>
      <c r="AX372" s="512"/>
      <c r="AY372" s="512"/>
      <c r="AZ372" s="512"/>
      <c r="BA372" s="512"/>
      <c r="BB372" s="512"/>
      <c r="BC372" s="512"/>
      <c r="BD372" s="512"/>
      <c r="BE372" s="512"/>
      <c r="BF372" s="512"/>
      <c r="BG372" s="512"/>
      <c r="BH372" s="512"/>
      <c r="BI372" s="512"/>
      <c r="BJ372" s="512"/>
      <c r="BK372" s="512"/>
      <c r="BL372" s="512"/>
      <c r="BM372" s="512"/>
      <c r="BN372" s="512"/>
      <c r="BO372" s="512"/>
      <c r="BP372" s="512"/>
      <c r="BQ372" s="512"/>
      <c r="BR372" s="512"/>
      <c r="BS372" s="512"/>
      <c r="BT372" s="512"/>
      <c r="BU372" s="512"/>
      <c r="BV372" s="512"/>
      <c r="BW372" s="512"/>
      <c r="BX372" s="512"/>
      <c r="BY372" s="512"/>
      <c r="BZ372" s="512"/>
      <c r="CA372" s="512"/>
      <c r="CB372" s="512"/>
      <c r="CC372" s="512"/>
      <c r="CD372" s="512"/>
      <c r="CE372" s="512"/>
    </row>
    <row r="373" spans="3:83" ht="13.8" thickBot="1" x14ac:dyDescent="0.3">
      <c r="C373" s="502"/>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504"/>
    </row>
    <row r="374" spans="3:83" ht="26.4" x14ac:dyDescent="0.25">
      <c r="C374" s="505" t="s">
        <v>472</v>
      </c>
      <c r="D374" s="506"/>
      <c r="E374" s="507" t="s">
        <v>467</v>
      </c>
      <c r="F374" s="508" t="s">
        <v>473</v>
      </c>
      <c r="G374" s="509" t="s">
        <v>474</v>
      </c>
      <c r="H374" s="508" t="s">
        <v>473</v>
      </c>
      <c r="I374" s="509" t="s">
        <v>474</v>
      </c>
      <c r="J374" s="508" t="s">
        <v>473</v>
      </c>
      <c r="K374" s="509" t="s">
        <v>474</v>
      </c>
      <c r="L374" s="508" t="s">
        <v>473</v>
      </c>
      <c r="M374" s="509" t="s">
        <v>474</v>
      </c>
      <c r="N374" s="508" t="s">
        <v>473</v>
      </c>
      <c r="O374" s="509" t="s">
        <v>474</v>
      </c>
      <c r="P374" s="508" t="s">
        <v>473</v>
      </c>
      <c r="Q374" s="509" t="s">
        <v>474</v>
      </c>
      <c r="R374" s="510" t="s">
        <v>473</v>
      </c>
      <c r="S374" s="509" t="s">
        <v>474</v>
      </c>
      <c r="T374" s="508" t="s">
        <v>473</v>
      </c>
      <c r="U374" s="509" t="s">
        <v>474</v>
      </c>
      <c r="V374" s="508" t="s">
        <v>473</v>
      </c>
      <c r="W374" s="509" t="s">
        <v>474</v>
      </c>
      <c r="X374" s="508" t="s">
        <v>473</v>
      </c>
      <c r="Y374" s="509" t="s">
        <v>474</v>
      </c>
      <c r="Z374" s="508" t="s">
        <v>473</v>
      </c>
      <c r="AA374" s="509" t="s">
        <v>474</v>
      </c>
      <c r="AB374" s="508" t="s">
        <v>473</v>
      </c>
      <c r="AC374" s="509" t="s">
        <v>474</v>
      </c>
    </row>
    <row r="375" spans="3:83" x14ac:dyDescent="0.25">
      <c r="C375" s="490">
        <f>SUM('Step 2-Overhead'!AN$10:AN$21)</f>
        <v>0</v>
      </c>
      <c r="D375" s="511" t="s">
        <v>330</v>
      </c>
      <c r="E375" s="437">
        <f t="shared" ref="E375:E385" si="91">ROUND(1-SUM(F375,H375,J375,L375,N375,P375,R375,T375,V375,X375,Z375,AB375),10)</f>
        <v>0</v>
      </c>
      <c r="F375" s="538">
        <v>8.3699999999999997E-2</v>
      </c>
      <c r="G375" s="513">
        <f t="shared" ref="G375:G385" si="92">C375*F375</f>
        <v>0</v>
      </c>
      <c r="H375" s="539">
        <v>8.3299999999999999E-2</v>
      </c>
      <c r="I375" s="514">
        <f t="shared" ref="I375:I385" si="93">C375*H375</f>
        <v>0</v>
      </c>
      <c r="J375" s="538">
        <v>8.3299999999999999E-2</v>
      </c>
      <c r="K375" s="513">
        <f t="shared" ref="K375:K385" si="94">C375*J375</f>
        <v>0</v>
      </c>
      <c r="L375" s="539">
        <v>8.3299999999999999E-2</v>
      </c>
      <c r="M375" s="514">
        <f t="shared" ref="M375:M385" si="95">C375*L375</f>
        <v>0</v>
      </c>
      <c r="N375" s="538">
        <v>8.3299999999999999E-2</v>
      </c>
      <c r="O375" s="513">
        <f t="shared" ref="O375:O385" si="96">C375*N375</f>
        <v>0</v>
      </c>
      <c r="P375" s="539">
        <v>8.3299999999999999E-2</v>
      </c>
      <c r="Q375" s="513">
        <f t="shared" ref="Q375:Q385" si="97">C375*P375</f>
        <v>0</v>
      </c>
      <c r="R375" s="539">
        <v>8.3299999999999999E-2</v>
      </c>
      <c r="S375" s="513">
        <f t="shared" ref="S375:S385" si="98">C375*R375</f>
        <v>0</v>
      </c>
      <c r="T375" s="539">
        <v>8.3299999999999999E-2</v>
      </c>
      <c r="U375" s="514">
        <f t="shared" ref="U375:U385" si="99">C375*T375</f>
        <v>0</v>
      </c>
      <c r="V375" s="538">
        <v>8.3299999999999999E-2</v>
      </c>
      <c r="W375" s="513">
        <f t="shared" ref="W375:W385" si="100">C375*V375</f>
        <v>0</v>
      </c>
      <c r="X375" s="539">
        <v>8.3299999999999999E-2</v>
      </c>
      <c r="Y375" s="514">
        <f t="shared" ref="Y375:Y385" si="101">C375*X375</f>
        <v>0</v>
      </c>
      <c r="Z375" s="538">
        <v>8.3299999999999999E-2</v>
      </c>
      <c r="AA375" s="513">
        <f t="shared" ref="AA375:AA385" si="102">C375*Z375</f>
        <v>0</v>
      </c>
      <c r="AB375" s="538">
        <v>8.3299999999999999E-2</v>
      </c>
      <c r="AC375" s="513">
        <f t="shared" ref="AC375:AC385" si="103">C375*AB375</f>
        <v>0</v>
      </c>
    </row>
    <row r="376" spans="3:83" x14ac:dyDescent="0.25">
      <c r="C376" s="490">
        <f>SUM('Step 2-Overhead'!AN$24:AN$38)</f>
        <v>0</v>
      </c>
      <c r="D376" s="511" t="s">
        <v>382</v>
      </c>
      <c r="E376" s="424">
        <f t="shared" si="91"/>
        <v>0</v>
      </c>
      <c r="F376" s="538">
        <v>8.3699999999999997E-2</v>
      </c>
      <c r="G376" s="513">
        <f t="shared" si="92"/>
        <v>0</v>
      </c>
      <c r="H376" s="539">
        <v>8.3299999999999999E-2</v>
      </c>
      <c r="I376" s="514">
        <f t="shared" si="93"/>
        <v>0</v>
      </c>
      <c r="J376" s="538">
        <v>8.3299999999999999E-2</v>
      </c>
      <c r="K376" s="513">
        <f t="shared" si="94"/>
        <v>0</v>
      </c>
      <c r="L376" s="539">
        <v>8.3299999999999999E-2</v>
      </c>
      <c r="M376" s="514">
        <f t="shared" si="95"/>
        <v>0</v>
      </c>
      <c r="N376" s="538">
        <v>8.3299999999999999E-2</v>
      </c>
      <c r="O376" s="513">
        <f t="shared" si="96"/>
        <v>0</v>
      </c>
      <c r="P376" s="539">
        <v>8.3299999999999999E-2</v>
      </c>
      <c r="Q376" s="513">
        <f t="shared" si="97"/>
        <v>0</v>
      </c>
      <c r="R376" s="539">
        <v>8.3299999999999999E-2</v>
      </c>
      <c r="S376" s="513">
        <f t="shared" si="98"/>
        <v>0</v>
      </c>
      <c r="T376" s="539">
        <v>8.3299999999999999E-2</v>
      </c>
      <c r="U376" s="514">
        <f t="shared" si="99"/>
        <v>0</v>
      </c>
      <c r="V376" s="538">
        <v>8.3299999999999999E-2</v>
      </c>
      <c r="W376" s="513">
        <f t="shared" si="100"/>
        <v>0</v>
      </c>
      <c r="X376" s="539">
        <v>8.3299999999999999E-2</v>
      </c>
      <c r="Y376" s="514">
        <f t="shared" si="101"/>
        <v>0</v>
      </c>
      <c r="Z376" s="538">
        <v>8.3299999999999999E-2</v>
      </c>
      <c r="AA376" s="513">
        <f t="shared" si="102"/>
        <v>0</v>
      </c>
      <c r="AB376" s="538">
        <v>8.3299999999999999E-2</v>
      </c>
      <c r="AC376" s="513">
        <f t="shared" si="103"/>
        <v>0</v>
      </c>
    </row>
    <row r="377" spans="3:83" x14ac:dyDescent="0.25">
      <c r="C377" s="490">
        <f>SUM('Step 2-Overhead'!AN$41:AN$48)</f>
        <v>0</v>
      </c>
      <c r="D377" s="511" t="s">
        <v>331</v>
      </c>
      <c r="E377" s="424">
        <f t="shared" si="91"/>
        <v>0</v>
      </c>
      <c r="F377" s="538">
        <v>8.3699999999999997E-2</v>
      </c>
      <c r="G377" s="513">
        <f t="shared" si="92"/>
        <v>0</v>
      </c>
      <c r="H377" s="539">
        <v>8.3299999999999999E-2</v>
      </c>
      <c r="I377" s="514">
        <f t="shared" si="93"/>
        <v>0</v>
      </c>
      <c r="J377" s="538">
        <v>8.3299999999999999E-2</v>
      </c>
      <c r="K377" s="513">
        <f t="shared" si="94"/>
        <v>0</v>
      </c>
      <c r="L377" s="539">
        <v>8.3299999999999999E-2</v>
      </c>
      <c r="M377" s="514">
        <f t="shared" si="95"/>
        <v>0</v>
      </c>
      <c r="N377" s="538">
        <v>8.3299999999999999E-2</v>
      </c>
      <c r="O377" s="513">
        <f t="shared" si="96"/>
        <v>0</v>
      </c>
      <c r="P377" s="539">
        <v>8.3299999999999999E-2</v>
      </c>
      <c r="Q377" s="513">
        <f t="shared" si="97"/>
        <v>0</v>
      </c>
      <c r="R377" s="539">
        <v>8.3299999999999999E-2</v>
      </c>
      <c r="S377" s="513">
        <f t="shared" si="98"/>
        <v>0</v>
      </c>
      <c r="T377" s="539">
        <v>8.3299999999999999E-2</v>
      </c>
      <c r="U377" s="514">
        <f t="shared" si="99"/>
        <v>0</v>
      </c>
      <c r="V377" s="538">
        <v>8.3299999999999999E-2</v>
      </c>
      <c r="W377" s="513">
        <f t="shared" si="100"/>
        <v>0</v>
      </c>
      <c r="X377" s="539">
        <v>8.3299999999999999E-2</v>
      </c>
      <c r="Y377" s="514">
        <f t="shared" si="101"/>
        <v>0</v>
      </c>
      <c r="Z377" s="538">
        <v>8.3299999999999999E-2</v>
      </c>
      <c r="AA377" s="513">
        <f t="shared" si="102"/>
        <v>0</v>
      </c>
      <c r="AB377" s="538">
        <v>8.3299999999999999E-2</v>
      </c>
      <c r="AC377" s="513">
        <f t="shared" si="103"/>
        <v>0</v>
      </c>
    </row>
    <row r="378" spans="3:83" x14ac:dyDescent="0.25">
      <c r="C378" s="490">
        <f>SUM('Step 2-Overhead'!AN$51:AN$61)</f>
        <v>0</v>
      </c>
      <c r="D378" s="511" t="s">
        <v>366</v>
      </c>
      <c r="E378" s="424">
        <f t="shared" si="91"/>
        <v>0</v>
      </c>
      <c r="F378" s="538">
        <v>8.3699999999999997E-2</v>
      </c>
      <c r="G378" s="513">
        <f t="shared" si="92"/>
        <v>0</v>
      </c>
      <c r="H378" s="539">
        <v>8.3299999999999999E-2</v>
      </c>
      <c r="I378" s="514">
        <f t="shared" si="93"/>
        <v>0</v>
      </c>
      <c r="J378" s="538">
        <v>8.3299999999999999E-2</v>
      </c>
      <c r="K378" s="513">
        <f t="shared" si="94"/>
        <v>0</v>
      </c>
      <c r="L378" s="539">
        <v>8.3299999999999999E-2</v>
      </c>
      <c r="M378" s="514">
        <f t="shared" si="95"/>
        <v>0</v>
      </c>
      <c r="N378" s="538">
        <v>8.3299999999999999E-2</v>
      </c>
      <c r="O378" s="513">
        <f t="shared" si="96"/>
        <v>0</v>
      </c>
      <c r="P378" s="539">
        <v>8.3299999999999999E-2</v>
      </c>
      <c r="Q378" s="513">
        <f t="shared" si="97"/>
        <v>0</v>
      </c>
      <c r="R378" s="539">
        <v>8.3299999999999999E-2</v>
      </c>
      <c r="S378" s="513">
        <f t="shared" si="98"/>
        <v>0</v>
      </c>
      <c r="T378" s="539">
        <v>8.3299999999999999E-2</v>
      </c>
      <c r="U378" s="514">
        <f t="shared" si="99"/>
        <v>0</v>
      </c>
      <c r="V378" s="538">
        <v>8.3299999999999999E-2</v>
      </c>
      <c r="W378" s="513">
        <f t="shared" si="100"/>
        <v>0</v>
      </c>
      <c r="X378" s="539">
        <v>8.3299999999999999E-2</v>
      </c>
      <c r="Y378" s="514">
        <f t="shared" si="101"/>
        <v>0</v>
      </c>
      <c r="Z378" s="538">
        <v>8.3299999999999999E-2</v>
      </c>
      <c r="AA378" s="513">
        <f t="shared" si="102"/>
        <v>0</v>
      </c>
      <c r="AB378" s="538">
        <v>8.3299999999999999E-2</v>
      </c>
      <c r="AC378" s="513">
        <f t="shared" si="103"/>
        <v>0</v>
      </c>
    </row>
    <row r="379" spans="3:83" x14ac:dyDescent="0.25">
      <c r="C379" s="490">
        <f>SUM('Step 2-Overhead'!AN$64:AN$88)</f>
        <v>0</v>
      </c>
      <c r="D379" s="511" t="s">
        <v>334</v>
      </c>
      <c r="E379" s="424">
        <f t="shared" si="91"/>
        <v>0</v>
      </c>
      <c r="F379" s="538">
        <v>8.3699999999999997E-2</v>
      </c>
      <c r="G379" s="513">
        <f t="shared" si="92"/>
        <v>0</v>
      </c>
      <c r="H379" s="539">
        <v>8.3299999999999999E-2</v>
      </c>
      <c r="I379" s="514">
        <f t="shared" si="93"/>
        <v>0</v>
      </c>
      <c r="J379" s="538">
        <v>8.3299999999999999E-2</v>
      </c>
      <c r="K379" s="513">
        <f t="shared" si="94"/>
        <v>0</v>
      </c>
      <c r="L379" s="539">
        <v>8.3299999999999999E-2</v>
      </c>
      <c r="M379" s="514">
        <f t="shared" si="95"/>
        <v>0</v>
      </c>
      <c r="N379" s="538">
        <v>8.3299999999999999E-2</v>
      </c>
      <c r="O379" s="513">
        <f t="shared" si="96"/>
        <v>0</v>
      </c>
      <c r="P379" s="539">
        <v>8.3299999999999999E-2</v>
      </c>
      <c r="Q379" s="513">
        <f t="shared" si="97"/>
        <v>0</v>
      </c>
      <c r="R379" s="539">
        <v>8.3299999999999999E-2</v>
      </c>
      <c r="S379" s="513">
        <f t="shared" si="98"/>
        <v>0</v>
      </c>
      <c r="T379" s="539">
        <v>8.3299999999999999E-2</v>
      </c>
      <c r="U379" s="514">
        <f t="shared" si="99"/>
        <v>0</v>
      </c>
      <c r="V379" s="538">
        <v>8.3299999999999999E-2</v>
      </c>
      <c r="W379" s="513">
        <f t="shared" si="100"/>
        <v>0</v>
      </c>
      <c r="X379" s="539">
        <v>8.3299999999999999E-2</v>
      </c>
      <c r="Y379" s="514">
        <f t="shared" si="101"/>
        <v>0</v>
      </c>
      <c r="Z379" s="538">
        <v>8.3299999999999999E-2</v>
      </c>
      <c r="AA379" s="513">
        <f t="shared" si="102"/>
        <v>0</v>
      </c>
      <c r="AB379" s="538">
        <v>8.3299999999999999E-2</v>
      </c>
      <c r="AC379" s="513">
        <f t="shared" si="103"/>
        <v>0</v>
      </c>
    </row>
    <row r="380" spans="3:83" x14ac:dyDescent="0.25">
      <c r="C380" s="490">
        <f>SUM('Step 2-Overhead'!AN$91:AN$101)</f>
        <v>0</v>
      </c>
      <c r="D380" s="511" t="s">
        <v>332</v>
      </c>
      <c r="E380" s="424">
        <f t="shared" si="91"/>
        <v>0</v>
      </c>
      <c r="F380" s="538">
        <v>8.3699999999999997E-2</v>
      </c>
      <c r="G380" s="513">
        <f t="shared" si="92"/>
        <v>0</v>
      </c>
      <c r="H380" s="539">
        <v>8.3299999999999999E-2</v>
      </c>
      <c r="I380" s="514">
        <f t="shared" si="93"/>
        <v>0</v>
      </c>
      <c r="J380" s="538">
        <v>8.3299999999999999E-2</v>
      </c>
      <c r="K380" s="513">
        <f t="shared" si="94"/>
        <v>0</v>
      </c>
      <c r="L380" s="539">
        <v>8.3299999999999999E-2</v>
      </c>
      <c r="M380" s="514">
        <f t="shared" si="95"/>
        <v>0</v>
      </c>
      <c r="N380" s="538">
        <v>8.3299999999999999E-2</v>
      </c>
      <c r="O380" s="513">
        <f t="shared" si="96"/>
        <v>0</v>
      </c>
      <c r="P380" s="539">
        <v>8.3299999999999999E-2</v>
      </c>
      <c r="Q380" s="513">
        <f t="shared" si="97"/>
        <v>0</v>
      </c>
      <c r="R380" s="539">
        <v>8.3299999999999999E-2</v>
      </c>
      <c r="S380" s="513">
        <f t="shared" si="98"/>
        <v>0</v>
      </c>
      <c r="T380" s="539">
        <v>8.3299999999999999E-2</v>
      </c>
      <c r="U380" s="514">
        <f t="shared" si="99"/>
        <v>0</v>
      </c>
      <c r="V380" s="538">
        <v>8.3299999999999999E-2</v>
      </c>
      <c r="W380" s="513">
        <f t="shared" si="100"/>
        <v>0</v>
      </c>
      <c r="X380" s="539">
        <v>8.3299999999999999E-2</v>
      </c>
      <c r="Y380" s="514">
        <f t="shared" si="101"/>
        <v>0</v>
      </c>
      <c r="Z380" s="538">
        <v>8.3299999999999999E-2</v>
      </c>
      <c r="AA380" s="513">
        <f t="shared" si="102"/>
        <v>0</v>
      </c>
      <c r="AB380" s="538">
        <v>8.3299999999999999E-2</v>
      </c>
      <c r="AC380" s="513">
        <f t="shared" si="103"/>
        <v>0</v>
      </c>
    </row>
    <row r="381" spans="3:83" x14ac:dyDescent="0.25">
      <c r="C381" s="517">
        <f>SUM('Step 2-Overhead'!AN$104:AN$110)</f>
        <v>0</v>
      </c>
      <c r="D381" s="511" t="s">
        <v>333</v>
      </c>
      <c r="E381" s="424">
        <f t="shared" si="91"/>
        <v>0</v>
      </c>
      <c r="F381" s="538">
        <v>8.3699999999999997E-2</v>
      </c>
      <c r="G381" s="513">
        <f t="shared" si="92"/>
        <v>0</v>
      </c>
      <c r="H381" s="539">
        <v>8.3299999999999999E-2</v>
      </c>
      <c r="I381" s="514">
        <f t="shared" si="93"/>
        <v>0</v>
      </c>
      <c r="J381" s="538">
        <v>8.3299999999999999E-2</v>
      </c>
      <c r="K381" s="513">
        <f t="shared" si="94"/>
        <v>0</v>
      </c>
      <c r="L381" s="539">
        <v>8.3299999999999999E-2</v>
      </c>
      <c r="M381" s="514">
        <f t="shared" si="95"/>
        <v>0</v>
      </c>
      <c r="N381" s="538">
        <v>8.3299999999999999E-2</v>
      </c>
      <c r="O381" s="513">
        <f t="shared" si="96"/>
        <v>0</v>
      </c>
      <c r="P381" s="539">
        <v>8.3299999999999999E-2</v>
      </c>
      <c r="Q381" s="513">
        <f t="shared" si="97"/>
        <v>0</v>
      </c>
      <c r="R381" s="539">
        <v>8.3299999999999999E-2</v>
      </c>
      <c r="S381" s="513">
        <f t="shared" si="98"/>
        <v>0</v>
      </c>
      <c r="T381" s="539">
        <v>8.3299999999999999E-2</v>
      </c>
      <c r="U381" s="514">
        <f t="shared" si="99"/>
        <v>0</v>
      </c>
      <c r="V381" s="538">
        <v>8.3299999999999999E-2</v>
      </c>
      <c r="W381" s="513">
        <f t="shared" si="100"/>
        <v>0</v>
      </c>
      <c r="X381" s="539">
        <v>8.3299999999999999E-2</v>
      </c>
      <c r="Y381" s="514">
        <f t="shared" si="101"/>
        <v>0</v>
      </c>
      <c r="Z381" s="538">
        <v>8.3299999999999999E-2</v>
      </c>
      <c r="AA381" s="513">
        <f t="shared" si="102"/>
        <v>0</v>
      </c>
      <c r="AB381" s="538">
        <v>8.3299999999999999E-2</v>
      </c>
      <c r="AC381" s="513">
        <f t="shared" si="103"/>
        <v>0</v>
      </c>
    </row>
    <row r="382" spans="3:83" x14ac:dyDescent="0.25">
      <c r="C382" s="490">
        <f>SUM('Step 2-Overhead'!AN$113:AN$118)</f>
        <v>0</v>
      </c>
      <c r="D382" s="511" t="s">
        <v>240</v>
      </c>
      <c r="E382" s="424">
        <f t="shared" si="91"/>
        <v>0</v>
      </c>
      <c r="F382" s="538">
        <v>8.3699999999999997E-2</v>
      </c>
      <c r="G382" s="513">
        <f t="shared" si="92"/>
        <v>0</v>
      </c>
      <c r="H382" s="539">
        <v>8.3299999999999999E-2</v>
      </c>
      <c r="I382" s="514">
        <f t="shared" si="93"/>
        <v>0</v>
      </c>
      <c r="J382" s="538">
        <v>8.3299999999999999E-2</v>
      </c>
      <c r="K382" s="513">
        <f t="shared" si="94"/>
        <v>0</v>
      </c>
      <c r="L382" s="539">
        <v>8.3299999999999999E-2</v>
      </c>
      <c r="M382" s="514">
        <f t="shared" si="95"/>
        <v>0</v>
      </c>
      <c r="N382" s="538">
        <v>8.3299999999999999E-2</v>
      </c>
      <c r="O382" s="513">
        <f t="shared" si="96"/>
        <v>0</v>
      </c>
      <c r="P382" s="539">
        <v>8.3299999999999999E-2</v>
      </c>
      <c r="Q382" s="513">
        <f t="shared" si="97"/>
        <v>0</v>
      </c>
      <c r="R382" s="539">
        <v>8.3299999999999999E-2</v>
      </c>
      <c r="S382" s="513">
        <f t="shared" si="98"/>
        <v>0</v>
      </c>
      <c r="T382" s="539">
        <v>8.3299999999999999E-2</v>
      </c>
      <c r="U382" s="514">
        <f t="shared" si="99"/>
        <v>0</v>
      </c>
      <c r="V382" s="538">
        <v>8.3299999999999999E-2</v>
      </c>
      <c r="W382" s="513">
        <f t="shared" si="100"/>
        <v>0</v>
      </c>
      <c r="X382" s="539">
        <v>8.3299999999999999E-2</v>
      </c>
      <c r="Y382" s="514">
        <f t="shared" si="101"/>
        <v>0</v>
      </c>
      <c r="Z382" s="538">
        <v>8.3299999999999999E-2</v>
      </c>
      <c r="AA382" s="513">
        <f t="shared" si="102"/>
        <v>0</v>
      </c>
      <c r="AB382" s="538">
        <v>8.3299999999999999E-2</v>
      </c>
      <c r="AC382" s="513">
        <f t="shared" si="103"/>
        <v>0</v>
      </c>
    </row>
    <row r="383" spans="3:83" x14ac:dyDescent="0.25">
      <c r="C383" s="490">
        <f>SUM('Step 2-Overhead'!AN$121:AN$133)</f>
        <v>0</v>
      </c>
      <c r="D383" s="511" t="s">
        <v>236</v>
      </c>
      <c r="E383" s="424">
        <f t="shared" si="91"/>
        <v>0</v>
      </c>
      <c r="F383" s="538">
        <v>8.3699999999999997E-2</v>
      </c>
      <c r="G383" s="513">
        <f t="shared" si="92"/>
        <v>0</v>
      </c>
      <c r="H383" s="539">
        <v>8.3299999999999999E-2</v>
      </c>
      <c r="I383" s="514">
        <f t="shared" si="93"/>
        <v>0</v>
      </c>
      <c r="J383" s="538">
        <v>8.3299999999999999E-2</v>
      </c>
      <c r="K383" s="513">
        <f t="shared" si="94"/>
        <v>0</v>
      </c>
      <c r="L383" s="539">
        <v>8.3299999999999999E-2</v>
      </c>
      <c r="M383" s="514">
        <f t="shared" si="95"/>
        <v>0</v>
      </c>
      <c r="N383" s="538">
        <v>8.3299999999999999E-2</v>
      </c>
      <c r="O383" s="513">
        <f t="shared" si="96"/>
        <v>0</v>
      </c>
      <c r="P383" s="539">
        <v>8.3299999999999999E-2</v>
      </c>
      <c r="Q383" s="513">
        <f t="shared" si="97"/>
        <v>0</v>
      </c>
      <c r="R383" s="539">
        <v>8.3299999999999999E-2</v>
      </c>
      <c r="S383" s="513">
        <f t="shared" si="98"/>
        <v>0</v>
      </c>
      <c r="T383" s="539">
        <v>8.3299999999999999E-2</v>
      </c>
      <c r="U383" s="514">
        <f t="shared" si="99"/>
        <v>0</v>
      </c>
      <c r="V383" s="538">
        <v>8.3299999999999999E-2</v>
      </c>
      <c r="W383" s="513">
        <f t="shared" si="100"/>
        <v>0</v>
      </c>
      <c r="X383" s="539">
        <v>8.3299999999999999E-2</v>
      </c>
      <c r="Y383" s="514">
        <f t="shared" si="101"/>
        <v>0</v>
      </c>
      <c r="Z383" s="538">
        <v>8.3299999999999999E-2</v>
      </c>
      <c r="AA383" s="513">
        <f t="shared" si="102"/>
        <v>0</v>
      </c>
      <c r="AB383" s="538">
        <v>8.3299999999999999E-2</v>
      </c>
      <c r="AC383" s="513">
        <f t="shared" si="103"/>
        <v>0</v>
      </c>
    </row>
    <row r="384" spans="3:83" x14ac:dyDescent="0.25">
      <c r="C384" s="490">
        <f>SUM('Step 2-Overhead'!AN$136:AN$140)</f>
        <v>0</v>
      </c>
      <c r="D384" s="511" t="s">
        <v>421</v>
      </c>
      <c r="E384" s="424">
        <f t="shared" si="91"/>
        <v>0</v>
      </c>
      <c r="F384" s="538">
        <v>8.3699999999999997E-2</v>
      </c>
      <c r="G384" s="513">
        <f t="shared" si="92"/>
        <v>0</v>
      </c>
      <c r="H384" s="539">
        <v>8.3299999999999999E-2</v>
      </c>
      <c r="I384" s="514">
        <f t="shared" si="93"/>
        <v>0</v>
      </c>
      <c r="J384" s="538">
        <v>8.3299999999999999E-2</v>
      </c>
      <c r="K384" s="513">
        <f t="shared" si="94"/>
        <v>0</v>
      </c>
      <c r="L384" s="539">
        <v>8.3299999999999999E-2</v>
      </c>
      <c r="M384" s="514">
        <f t="shared" si="95"/>
        <v>0</v>
      </c>
      <c r="N384" s="538">
        <v>8.3299999999999999E-2</v>
      </c>
      <c r="O384" s="513">
        <f t="shared" si="96"/>
        <v>0</v>
      </c>
      <c r="P384" s="539">
        <v>8.3299999999999999E-2</v>
      </c>
      <c r="Q384" s="513">
        <f t="shared" si="97"/>
        <v>0</v>
      </c>
      <c r="R384" s="539">
        <v>8.3299999999999999E-2</v>
      </c>
      <c r="S384" s="513">
        <f t="shared" si="98"/>
        <v>0</v>
      </c>
      <c r="T384" s="539">
        <v>8.3299999999999999E-2</v>
      </c>
      <c r="U384" s="514">
        <f t="shared" si="99"/>
        <v>0</v>
      </c>
      <c r="V384" s="538">
        <v>8.3299999999999999E-2</v>
      </c>
      <c r="W384" s="513">
        <f t="shared" si="100"/>
        <v>0</v>
      </c>
      <c r="X384" s="539">
        <v>8.3299999999999999E-2</v>
      </c>
      <c r="Y384" s="514">
        <f t="shared" si="101"/>
        <v>0</v>
      </c>
      <c r="Z384" s="538">
        <v>8.3299999999999999E-2</v>
      </c>
      <c r="AA384" s="513">
        <f t="shared" si="102"/>
        <v>0</v>
      </c>
      <c r="AB384" s="538">
        <v>8.3299999999999999E-2</v>
      </c>
      <c r="AC384" s="513">
        <f t="shared" si="103"/>
        <v>0</v>
      </c>
    </row>
    <row r="385" spans="3:33" x14ac:dyDescent="0.25">
      <c r="C385" s="490">
        <f>SUM('Step 2-Overhead'!AN$143:AN$150)</f>
        <v>0</v>
      </c>
      <c r="D385" s="511" t="s">
        <v>338</v>
      </c>
      <c r="E385" s="424">
        <f t="shared" si="91"/>
        <v>0</v>
      </c>
      <c r="F385" s="538">
        <v>8.3699999999999997E-2</v>
      </c>
      <c r="G385" s="513">
        <f t="shared" si="92"/>
        <v>0</v>
      </c>
      <c r="H385" s="539">
        <v>8.3299999999999999E-2</v>
      </c>
      <c r="I385" s="514">
        <f t="shared" si="93"/>
        <v>0</v>
      </c>
      <c r="J385" s="538">
        <v>8.3299999999999999E-2</v>
      </c>
      <c r="K385" s="513">
        <f t="shared" si="94"/>
        <v>0</v>
      </c>
      <c r="L385" s="539">
        <v>8.3299999999999999E-2</v>
      </c>
      <c r="M385" s="514">
        <f t="shared" si="95"/>
        <v>0</v>
      </c>
      <c r="N385" s="538">
        <v>8.3299999999999999E-2</v>
      </c>
      <c r="O385" s="513">
        <f t="shared" si="96"/>
        <v>0</v>
      </c>
      <c r="P385" s="539">
        <v>8.3299999999999999E-2</v>
      </c>
      <c r="Q385" s="513">
        <f t="shared" si="97"/>
        <v>0</v>
      </c>
      <c r="R385" s="539">
        <v>8.3299999999999999E-2</v>
      </c>
      <c r="S385" s="513">
        <f t="shared" si="98"/>
        <v>0</v>
      </c>
      <c r="T385" s="539">
        <v>8.3299999999999999E-2</v>
      </c>
      <c r="U385" s="514">
        <f t="shared" si="99"/>
        <v>0</v>
      </c>
      <c r="V385" s="538">
        <v>8.3299999999999999E-2</v>
      </c>
      <c r="W385" s="513">
        <f t="shared" si="100"/>
        <v>0</v>
      </c>
      <c r="X385" s="539">
        <v>8.3299999999999999E-2</v>
      </c>
      <c r="Y385" s="514">
        <f t="shared" si="101"/>
        <v>0</v>
      </c>
      <c r="Z385" s="538">
        <v>8.3299999999999999E-2</v>
      </c>
      <c r="AA385" s="513">
        <f t="shared" si="102"/>
        <v>0</v>
      </c>
      <c r="AB385" s="538">
        <v>8.3299999999999999E-2</v>
      </c>
      <c r="AC385" s="513">
        <f t="shared" si="103"/>
        <v>0</v>
      </c>
    </row>
    <row r="386" spans="3:33" ht="13.8" thickBot="1" x14ac:dyDescent="0.3">
      <c r="C386" s="496">
        <f>SUM(C375:C385)</f>
        <v>0</v>
      </c>
      <c r="D386" s="497" t="s">
        <v>469</v>
      </c>
      <c r="E386" s="463"/>
      <c r="F386" s="501"/>
      <c r="G386" s="499">
        <f>SUM(G375:G385)</f>
        <v>0</v>
      </c>
      <c r="H386" s="497"/>
      <c r="I386" s="500">
        <f>SUM(I375:I385)</f>
        <v>0</v>
      </c>
      <c r="J386" s="501"/>
      <c r="K386" s="499">
        <f>SUM(K375:K385)</f>
        <v>0</v>
      </c>
      <c r="L386" s="497"/>
      <c r="M386" s="500">
        <f>SUM(M375:M385)</f>
        <v>0</v>
      </c>
      <c r="N386" s="501"/>
      <c r="O386" s="499">
        <f>SUM(O375:O385)</f>
        <v>0</v>
      </c>
      <c r="P386" s="497"/>
      <c r="Q386" s="499">
        <f>SUM(Q375:Q385)</f>
        <v>0</v>
      </c>
      <c r="R386" s="497"/>
      <c r="S386" s="499">
        <f>SUM(S375:S385)</f>
        <v>0</v>
      </c>
      <c r="T386" s="497"/>
      <c r="U386" s="500">
        <f>SUM(U375:U385)</f>
        <v>0</v>
      </c>
      <c r="V386" s="501"/>
      <c r="W386" s="499">
        <f>SUM(W375:W385)</f>
        <v>0</v>
      </c>
      <c r="X386" s="497"/>
      <c r="Y386" s="500">
        <f>SUM(Y375:Y385)</f>
        <v>0</v>
      </c>
      <c r="Z386" s="501"/>
      <c r="AA386" s="499">
        <f>SUM(AA375:AA385)</f>
        <v>0</v>
      </c>
      <c r="AB386" s="501"/>
      <c r="AC386" s="499">
        <f>SUM(AC375:AC385)</f>
        <v>0</v>
      </c>
    </row>
    <row r="387" spans="3:33" ht="13.8" thickBot="1" x14ac:dyDescent="0.3">
      <c r="C387" s="518"/>
      <c r="D387" s="519"/>
      <c r="E387" s="520"/>
      <c r="F387" s="521"/>
      <c r="G387" s="522"/>
      <c r="H387" s="521"/>
      <c r="I387" s="522"/>
      <c r="J387" s="521"/>
      <c r="K387" s="522"/>
      <c r="L387" s="521"/>
      <c r="M387" s="522"/>
      <c r="N387" s="521"/>
      <c r="O387" s="522"/>
      <c r="P387" s="521"/>
      <c r="Q387" s="523"/>
      <c r="R387" s="521"/>
      <c r="S387" s="522"/>
      <c r="T387" s="521"/>
      <c r="U387" s="522"/>
      <c r="V387" s="521"/>
      <c r="W387" s="522"/>
      <c r="X387" s="521"/>
      <c r="Y387" s="522"/>
      <c r="Z387" s="521"/>
      <c r="AA387" s="522"/>
      <c r="AB387" s="521"/>
      <c r="AC387" s="523"/>
    </row>
    <row r="388" spans="3:33" ht="16.2" thickBot="1" x14ac:dyDescent="0.35">
      <c r="C388" s="524">
        <f ca="1">SUM(G388,I388,K388,M388,O388,Q388,S388,U388,W388,Y388,AA388,AC388)</f>
        <v>0</v>
      </c>
      <c r="D388" s="525" t="s">
        <v>502</v>
      </c>
      <c r="E388" s="526"/>
      <c r="F388" s="527"/>
      <c r="G388" s="528">
        <f ca="1">G366-(G372+G386)</f>
        <v>0</v>
      </c>
      <c r="H388" s="529"/>
      <c r="I388" s="530">
        <f ca="1">I366-(I372+I386)</f>
        <v>0</v>
      </c>
      <c r="J388" s="531"/>
      <c r="K388" s="528">
        <f ca="1">K366-(K372+K386)</f>
        <v>0</v>
      </c>
      <c r="L388" s="529"/>
      <c r="M388" s="530">
        <f ca="1">M366-(M372+M386)</f>
        <v>0</v>
      </c>
      <c r="N388" s="531"/>
      <c r="O388" s="528">
        <f ca="1">O366-(O372+O386)</f>
        <v>0</v>
      </c>
      <c r="P388" s="529"/>
      <c r="Q388" s="528">
        <f ca="1">Q366-(Q372+Q386)</f>
        <v>0</v>
      </c>
      <c r="R388" s="529"/>
      <c r="S388" s="528">
        <f ca="1">S366-(S372+S386)</f>
        <v>0</v>
      </c>
      <c r="T388" s="529"/>
      <c r="U388" s="530">
        <f ca="1">U366-(U372+U386)</f>
        <v>0</v>
      </c>
      <c r="V388" s="531"/>
      <c r="W388" s="528">
        <f ca="1">W366-(W372+W386)</f>
        <v>0</v>
      </c>
      <c r="X388" s="529"/>
      <c r="Y388" s="530">
        <f ca="1">Y366-(Y372+Y386)</f>
        <v>0</v>
      </c>
      <c r="Z388" s="531"/>
      <c r="AA388" s="528">
        <f ca="1">AA366-(AA372+AA386)</f>
        <v>0</v>
      </c>
      <c r="AB388" s="531"/>
      <c r="AC388" s="528">
        <f ca="1">AC366-(AC372+AC386)</f>
        <v>0</v>
      </c>
      <c r="AG388" s="81"/>
    </row>
    <row r="389" spans="3:33" ht="16.2" thickBot="1" x14ac:dyDescent="0.35">
      <c r="C389" s="81"/>
      <c r="E389" s="577"/>
      <c r="F389" s="1295" t="s">
        <v>448</v>
      </c>
      <c r="G389" s="1296"/>
      <c r="H389" s="1295" t="s">
        <v>449</v>
      </c>
      <c r="I389" s="1296"/>
      <c r="J389" s="1295" t="s">
        <v>450</v>
      </c>
      <c r="K389" s="1296"/>
      <c r="L389" s="1295" t="s">
        <v>451</v>
      </c>
      <c r="M389" s="1296"/>
      <c r="N389" s="1295" t="s">
        <v>452</v>
      </c>
      <c r="O389" s="1296"/>
      <c r="P389" s="1295" t="s">
        <v>453</v>
      </c>
      <c r="Q389" s="1296"/>
      <c r="R389" s="1297" t="s">
        <v>454</v>
      </c>
      <c r="S389" s="1296"/>
      <c r="T389" s="1295" t="s">
        <v>455</v>
      </c>
      <c r="U389" s="1296"/>
      <c r="V389" s="1295" t="s">
        <v>456</v>
      </c>
      <c r="W389" s="1296"/>
      <c r="X389" s="1295" t="s">
        <v>457</v>
      </c>
      <c r="Y389" s="1296"/>
      <c r="Z389" s="1295" t="s">
        <v>458</v>
      </c>
      <c r="AA389" s="1296"/>
      <c r="AB389" s="1295" t="s">
        <v>459</v>
      </c>
      <c r="AC389" s="1296"/>
    </row>
    <row r="390" spans="3:33" ht="13.8" thickBot="1" x14ac:dyDescent="0.3"/>
    <row r="391" spans="3:33" ht="20.25" customHeight="1" thickBot="1" x14ac:dyDescent="0.3">
      <c r="C391" s="1298" t="str">
        <f>('Step 1-Employee Info'!J15)&amp;" Cash Flow"</f>
        <v>Department 6 Name Cash Flow</v>
      </c>
      <c r="D391" s="1299"/>
    </row>
    <row r="392" spans="3:33" ht="13.8" x14ac:dyDescent="0.25">
      <c r="C392" s="540">
        <v>0</v>
      </c>
      <c r="D392" s="532" t="s">
        <v>491</v>
      </c>
      <c r="G392" s="81"/>
    </row>
    <row r="393" spans="3:33" x14ac:dyDescent="0.25">
      <c r="C393" s="533">
        <f ca="1">C392+G388</f>
        <v>0</v>
      </c>
      <c r="D393" s="534" t="s">
        <v>448</v>
      </c>
    </row>
    <row r="394" spans="3:33" x14ac:dyDescent="0.25">
      <c r="C394" s="533">
        <f ca="1">C393+I388</f>
        <v>0</v>
      </c>
      <c r="D394" s="534" t="s">
        <v>449</v>
      </c>
    </row>
    <row r="395" spans="3:33" x14ac:dyDescent="0.25">
      <c r="C395" s="533">
        <f ca="1">C394+K388</f>
        <v>0</v>
      </c>
      <c r="D395" s="534" t="s">
        <v>450</v>
      </c>
    </row>
    <row r="396" spans="3:33" x14ac:dyDescent="0.25">
      <c r="C396" s="533">
        <f ca="1">C395+M388</f>
        <v>0</v>
      </c>
      <c r="D396" s="534" t="s">
        <v>451</v>
      </c>
    </row>
    <row r="397" spans="3:33" x14ac:dyDescent="0.25">
      <c r="C397" s="533">
        <f ca="1">C396+O388</f>
        <v>0</v>
      </c>
      <c r="D397" s="534" t="s">
        <v>452</v>
      </c>
    </row>
    <row r="398" spans="3:33" x14ac:dyDescent="0.25">
      <c r="C398" s="533">
        <f ca="1">C397+Q388</f>
        <v>0</v>
      </c>
      <c r="D398" s="534" t="s">
        <v>453</v>
      </c>
    </row>
    <row r="399" spans="3:33" x14ac:dyDescent="0.25">
      <c r="C399" s="533">
        <f ca="1">C398+S388</f>
        <v>0</v>
      </c>
      <c r="D399" s="534" t="s">
        <v>454</v>
      </c>
    </row>
    <row r="400" spans="3:33" x14ac:dyDescent="0.25">
      <c r="C400" s="533">
        <f ca="1">C399+U388</f>
        <v>0</v>
      </c>
      <c r="D400" s="534" t="s">
        <v>455</v>
      </c>
    </row>
    <row r="401" spans="3:29" x14ac:dyDescent="0.25">
      <c r="C401" s="533">
        <f ca="1">C400+W388</f>
        <v>0</v>
      </c>
      <c r="D401" s="534" t="s">
        <v>456</v>
      </c>
    </row>
    <row r="402" spans="3:29" x14ac:dyDescent="0.25">
      <c r="C402" s="533">
        <f ca="1">C401+Y388</f>
        <v>0</v>
      </c>
      <c r="D402" s="534" t="s">
        <v>457</v>
      </c>
    </row>
    <row r="403" spans="3:29" x14ac:dyDescent="0.25">
      <c r="C403" s="533">
        <f ca="1">C402+AA388</f>
        <v>0</v>
      </c>
      <c r="D403" s="534" t="s">
        <v>458</v>
      </c>
    </row>
    <row r="404" spans="3:29" x14ac:dyDescent="0.25">
      <c r="C404" s="533">
        <f ca="1">C403+AC388</f>
        <v>0</v>
      </c>
      <c r="D404" s="534" t="s">
        <v>459</v>
      </c>
    </row>
    <row r="405" spans="3:29" ht="14.4" thickBot="1" x14ac:dyDescent="0.3">
      <c r="C405" s="535">
        <f ca="1">C392+C388</f>
        <v>0</v>
      </c>
      <c r="D405" s="536" t="s">
        <v>492</v>
      </c>
    </row>
    <row r="408" spans="3:29" ht="19.5" customHeight="1" thickBot="1" x14ac:dyDescent="0.35">
      <c r="Z408" s="14"/>
      <c r="AA408" s="14"/>
      <c r="AB408" s="14"/>
      <c r="AC408" s="14"/>
    </row>
    <row r="409" spans="3:29" ht="24.75" customHeight="1" thickBot="1" x14ac:dyDescent="0.35">
      <c r="C409" s="1303" t="str">
        <f>'Step 1-Employee Info'!J16</f>
        <v>Department 7 Name</v>
      </c>
      <c r="D409" s="1304"/>
      <c r="E409" s="1305"/>
      <c r="F409" s="1295" t="s">
        <v>448</v>
      </c>
      <c r="G409" s="1296"/>
      <c r="H409" s="1295" t="s">
        <v>449</v>
      </c>
      <c r="I409" s="1296"/>
      <c r="J409" s="1295" t="s">
        <v>450</v>
      </c>
      <c r="K409" s="1296"/>
      <c r="L409" s="1295" t="s">
        <v>451</v>
      </c>
      <c r="M409" s="1296"/>
      <c r="N409" s="1295" t="s">
        <v>452</v>
      </c>
      <c r="O409" s="1296"/>
      <c r="P409" s="1295" t="s">
        <v>453</v>
      </c>
      <c r="Q409" s="1296"/>
      <c r="R409" s="1297" t="s">
        <v>454</v>
      </c>
      <c r="S409" s="1296"/>
      <c r="T409" s="1295" t="s">
        <v>455</v>
      </c>
      <c r="U409" s="1296"/>
      <c r="V409" s="1295" t="s">
        <v>456</v>
      </c>
      <c r="W409" s="1296"/>
      <c r="X409" s="1295" t="s">
        <v>457</v>
      </c>
      <c r="Y409" s="1296"/>
      <c r="Z409" s="1295" t="s">
        <v>458</v>
      </c>
      <c r="AA409" s="1296"/>
      <c r="AB409" s="1295" t="s">
        <v>459</v>
      </c>
      <c r="AC409" s="1296"/>
    </row>
    <row r="410" spans="3:29" ht="26.4" x14ac:dyDescent="0.25">
      <c r="C410" s="484" t="s">
        <v>471</v>
      </c>
      <c r="D410" s="485"/>
      <c r="E410" s="486" t="s">
        <v>467</v>
      </c>
      <c r="F410" s="487" t="s">
        <v>473</v>
      </c>
      <c r="G410" s="488" t="s">
        <v>474</v>
      </c>
      <c r="H410" s="487" t="s">
        <v>473</v>
      </c>
      <c r="I410" s="488" t="s">
        <v>474</v>
      </c>
      <c r="J410" s="487" t="s">
        <v>473</v>
      </c>
      <c r="K410" s="488" t="s">
        <v>474</v>
      </c>
      <c r="L410" s="487" t="s">
        <v>473</v>
      </c>
      <c r="M410" s="488" t="s">
        <v>474</v>
      </c>
      <c r="N410" s="487" t="s">
        <v>473</v>
      </c>
      <c r="O410" s="488" t="s">
        <v>474</v>
      </c>
      <c r="P410" s="487" t="s">
        <v>473</v>
      </c>
      <c r="Q410" s="488" t="s">
        <v>474</v>
      </c>
      <c r="R410" s="489" t="s">
        <v>473</v>
      </c>
      <c r="S410" s="488" t="s">
        <v>474</v>
      </c>
      <c r="T410" s="487" t="s">
        <v>473</v>
      </c>
      <c r="U410" s="488" t="s">
        <v>474</v>
      </c>
      <c r="V410" s="487" t="s">
        <v>473</v>
      </c>
      <c r="W410" s="488" t="s">
        <v>474</v>
      </c>
      <c r="X410" s="487" t="s">
        <v>473</v>
      </c>
      <c r="Y410" s="488" t="s">
        <v>474</v>
      </c>
      <c r="Z410" s="487" t="s">
        <v>473</v>
      </c>
      <c r="AA410" s="488" t="s">
        <v>474</v>
      </c>
      <c r="AB410" s="487" t="s">
        <v>473</v>
      </c>
      <c r="AC410" s="488" t="s">
        <v>474</v>
      </c>
    </row>
    <row r="411" spans="3:29" x14ac:dyDescent="0.25">
      <c r="C411" s="490">
        <f ca="1">'Step 4-Reports &amp; Comparisons'!BO292*'Step 3-Pricing'!L13</f>
        <v>0</v>
      </c>
      <c r="D411" s="491" t="s">
        <v>461</v>
      </c>
      <c r="E411" s="437">
        <f>ROUND(1-SUM(F411,H411,J411,L411,N411,P411,R411,T411,V411,X411,Z411,AB411),10)</f>
        <v>0</v>
      </c>
      <c r="F411" s="538">
        <v>8.3699999999999997E-2</v>
      </c>
      <c r="G411" s="492">
        <f ca="1">C411*F411</f>
        <v>0</v>
      </c>
      <c r="H411" s="539">
        <v>8.3299999999999999E-2</v>
      </c>
      <c r="I411" s="493">
        <f ca="1">C411*H411</f>
        <v>0</v>
      </c>
      <c r="J411" s="538">
        <v>8.3299999999999999E-2</v>
      </c>
      <c r="K411" s="492">
        <f ca="1">C411*J411</f>
        <v>0</v>
      </c>
      <c r="L411" s="539">
        <v>8.3299999999999999E-2</v>
      </c>
      <c r="M411" s="493">
        <f ca="1">C411*L411</f>
        <v>0</v>
      </c>
      <c r="N411" s="538">
        <v>8.3299999999999999E-2</v>
      </c>
      <c r="O411" s="492">
        <f ca="1">C411*N411</f>
        <v>0</v>
      </c>
      <c r="P411" s="539">
        <v>8.3299999999999999E-2</v>
      </c>
      <c r="Q411" s="492">
        <f ca="1">C411*P411</f>
        <v>0</v>
      </c>
      <c r="R411" s="539">
        <v>8.3299999999999999E-2</v>
      </c>
      <c r="S411" s="492">
        <f ca="1">C411*R411</f>
        <v>0</v>
      </c>
      <c r="T411" s="539">
        <v>8.3299999999999999E-2</v>
      </c>
      <c r="U411" s="493">
        <f ca="1">C411*T411</f>
        <v>0</v>
      </c>
      <c r="V411" s="538">
        <v>8.3299999999999999E-2</v>
      </c>
      <c r="W411" s="492">
        <f ca="1">C411*V411</f>
        <v>0</v>
      </c>
      <c r="X411" s="539">
        <v>8.3299999999999999E-2</v>
      </c>
      <c r="Y411" s="493">
        <f ca="1">C411*X411</f>
        <v>0</v>
      </c>
      <c r="Z411" s="538">
        <v>8.3299999999999999E-2</v>
      </c>
      <c r="AA411" s="492">
        <f ca="1">C411*Z411</f>
        <v>0</v>
      </c>
      <c r="AB411" s="538">
        <v>8.3299999999999999E-2</v>
      </c>
      <c r="AC411" s="492">
        <f ca="1">C411*AB411</f>
        <v>0</v>
      </c>
    </row>
    <row r="412" spans="3:29" ht="15" customHeight="1" x14ac:dyDescent="0.25">
      <c r="C412" s="537">
        <v>0</v>
      </c>
      <c r="D412" s="728" t="s">
        <v>618</v>
      </c>
      <c r="E412" s="424">
        <f>ROUND(1-SUM(F412,H412,J412,L412,N412,P412,R412,T412,V412,X412,Z412,AB412),10)</f>
        <v>0</v>
      </c>
      <c r="F412" s="538">
        <v>8.3699999999999997E-2</v>
      </c>
      <c r="G412" s="492">
        <f>C412*F412</f>
        <v>0</v>
      </c>
      <c r="H412" s="539">
        <v>8.3299999999999999E-2</v>
      </c>
      <c r="I412" s="493">
        <f>C412*H412</f>
        <v>0</v>
      </c>
      <c r="J412" s="538">
        <v>8.3299999999999999E-2</v>
      </c>
      <c r="K412" s="492">
        <f>C412*J412</f>
        <v>0</v>
      </c>
      <c r="L412" s="539">
        <v>8.3299999999999999E-2</v>
      </c>
      <c r="M412" s="493">
        <f>C412*L412</f>
        <v>0</v>
      </c>
      <c r="N412" s="538">
        <v>8.3299999999999999E-2</v>
      </c>
      <c r="O412" s="492">
        <f>C412*N412</f>
        <v>0</v>
      </c>
      <c r="P412" s="539">
        <v>8.3299999999999999E-2</v>
      </c>
      <c r="Q412" s="492">
        <f>C412*P412</f>
        <v>0</v>
      </c>
      <c r="R412" s="539">
        <v>8.3299999999999999E-2</v>
      </c>
      <c r="S412" s="492">
        <f>C412*R412</f>
        <v>0</v>
      </c>
      <c r="T412" s="539">
        <v>8.3299999999999999E-2</v>
      </c>
      <c r="U412" s="493">
        <f>C412*T412</f>
        <v>0</v>
      </c>
      <c r="V412" s="538">
        <v>8.3299999999999999E-2</v>
      </c>
      <c r="W412" s="492">
        <f>C412*V412</f>
        <v>0</v>
      </c>
      <c r="X412" s="539">
        <v>8.3299999999999999E-2</v>
      </c>
      <c r="Y412" s="493">
        <f>C412*X412</f>
        <v>0</v>
      </c>
      <c r="Z412" s="538">
        <v>8.3299999999999999E-2</v>
      </c>
      <c r="AA412" s="492">
        <f>C412*Z412</f>
        <v>0</v>
      </c>
      <c r="AB412" s="538">
        <v>8.3299999999999999E-2</v>
      </c>
      <c r="AC412" s="492">
        <f>C412*AB412</f>
        <v>0</v>
      </c>
    </row>
    <row r="413" spans="3:29" ht="15" customHeight="1" x14ac:dyDescent="0.25">
      <c r="C413" s="537">
        <v>0</v>
      </c>
      <c r="D413" s="728" t="s">
        <v>87</v>
      </c>
      <c r="E413" s="424">
        <f>ROUND(1-SUM(F413,H413,J413,L413,N413,P413,R413,T413,V413,X413,Z413,AB413),10)</f>
        <v>0</v>
      </c>
      <c r="F413" s="538">
        <v>8.3699999999999997E-2</v>
      </c>
      <c r="G413" s="492">
        <f>C413*F413</f>
        <v>0</v>
      </c>
      <c r="H413" s="539">
        <v>8.3299999999999999E-2</v>
      </c>
      <c r="I413" s="493">
        <f>C413*H413</f>
        <v>0</v>
      </c>
      <c r="J413" s="538">
        <v>8.3299999999999999E-2</v>
      </c>
      <c r="K413" s="492">
        <f>C413*J413</f>
        <v>0</v>
      </c>
      <c r="L413" s="539">
        <v>8.3299999999999999E-2</v>
      </c>
      <c r="M413" s="493">
        <f>C413*L413</f>
        <v>0</v>
      </c>
      <c r="N413" s="538">
        <v>8.3299999999999999E-2</v>
      </c>
      <c r="O413" s="492">
        <f>C413*N413</f>
        <v>0</v>
      </c>
      <c r="P413" s="539">
        <v>8.3299999999999999E-2</v>
      </c>
      <c r="Q413" s="492">
        <f>C413*P413</f>
        <v>0</v>
      </c>
      <c r="R413" s="539">
        <v>8.3299999999999999E-2</v>
      </c>
      <c r="S413" s="492">
        <f>C413*R413</f>
        <v>0</v>
      </c>
      <c r="T413" s="539">
        <v>8.3299999999999999E-2</v>
      </c>
      <c r="U413" s="493">
        <f>C413*T413</f>
        <v>0</v>
      </c>
      <c r="V413" s="538">
        <v>8.3299999999999999E-2</v>
      </c>
      <c r="W413" s="492">
        <f>C413*V413</f>
        <v>0</v>
      </c>
      <c r="X413" s="539">
        <v>8.3299999999999999E-2</v>
      </c>
      <c r="Y413" s="493">
        <f>C413*X413</f>
        <v>0</v>
      </c>
      <c r="Z413" s="538">
        <v>8.3299999999999999E-2</v>
      </c>
      <c r="AA413" s="492">
        <f>C413*Z413</f>
        <v>0</v>
      </c>
      <c r="AB413" s="538">
        <v>8.3299999999999999E-2</v>
      </c>
      <c r="AC413" s="492">
        <f>C413*AB413</f>
        <v>0</v>
      </c>
    </row>
    <row r="414" spans="3:29" ht="15" customHeight="1" x14ac:dyDescent="0.25">
      <c r="C414" s="537">
        <v>0</v>
      </c>
      <c r="D414" s="728" t="s">
        <v>232</v>
      </c>
      <c r="E414" s="424">
        <f>ROUND(1-SUM(F414,H414,J414,L414,N414,P414,R414,T414,V414,X414,Z414,AB414),10)</f>
        <v>0</v>
      </c>
      <c r="F414" s="538">
        <v>8.3699999999999997E-2</v>
      </c>
      <c r="G414" s="494">
        <f>C414*F414</f>
        <v>0</v>
      </c>
      <c r="H414" s="539">
        <v>8.3299999999999999E-2</v>
      </c>
      <c r="I414" s="495">
        <f>C414*H414</f>
        <v>0</v>
      </c>
      <c r="J414" s="538">
        <v>8.3299999999999999E-2</v>
      </c>
      <c r="K414" s="494">
        <f>C414*J414</f>
        <v>0</v>
      </c>
      <c r="L414" s="539">
        <v>8.3299999999999999E-2</v>
      </c>
      <c r="M414" s="495">
        <f>C414*L414</f>
        <v>0</v>
      </c>
      <c r="N414" s="538">
        <v>8.3299999999999999E-2</v>
      </c>
      <c r="O414" s="494">
        <f>C414*N414</f>
        <v>0</v>
      </c>
      <c r="P414" s="539">
        <v>8.3299999999999999E-2</v>
      </c>
      <c r="Q414" s="494">
        <f>C414*P414</f>
        <v>0</v>
      </c>
      <c r="R414" s="539">
        <v>8.3299999999999999E-2</v>
      </c>
      <c r="S414" s="494">
        <f>C414*R414</f>
        <v>0</v>
      </c>
      <c r="T414" s="539">
        <v>8.3299999999999999E-2</v>
      </c>
      <c r="U414" s="495">
        <f>C414*T414</f>
        <v>0</v>
      </c>
      <c r="V414" s="538">
        <v>8.3299999999999999E-2</v>
      </c>
      <c r="W414" s="494">
        <f>C414*V414</f>
        <v>0</v>
      </c>
      <c r="X414" s="539">
        <v>8.3299999999999999E-2</v>
      </c>
      <c r="Y414" s="495">
        <f>C414*X414</f>
        <v>0</v>
      </c>
      <c r="Z414" s="538">
        <v>8.3299999999999999E-2</v>
      </c>
      <c r="AA414" s="494">
        <f>C414*Z414</f>
        <v>0</v>
      </c>
      <c r="AB414" s="538">
        <v>8.3299999999999999E-2</v>
      </c>
      <c r="AC414" s="494">
        <f>C414*AB414</f>
        <v>0</v>
      </c>
    </row>
    <row r="415" spans="3:29" ht="15" customHeight="1" thickBot="1" x14ac:dyDescent="0.3">
      <c r="C415" s="496">
        <f ca="1">SUM(C411:C414)</f>
        <v>0</v>
      </c>
      <c r="D415" s="497" t="s">
        <v>468</v>
      </c>
      <c r="E415" s="498"/>
      <c r="F415" s="498"/>
      <c r="G415" s="499">
        <f ca="1">SUM(G411:G414)</f>
        <v>0</v>
      </c>
      <c r="H415" s="497"/>
      <c r="I415" s="500">
        <f ca="1">SUM(I411:I414)</f>
        <v>0</v>
      </c>
      <c r="J415" s="501"/>
      <c r="K415" s="499">
        <f ca="1">SUM(K411:K414)</f>
        <v>0</v>
      </c>
      <c r="L415" s="497"/>
      <c r="M415" s="500">
        <f ca="1">SUM(M411:M414)</f>
        <v>0</v>
      </c>
      <c r="N415" s="501"/>
      <c r="O415" s="499">
        <f ca="1">SUM(O411:O414)</f>
        <v>0</v>
      </c>
      <c r="P415" s="497"/>
      <c r="Q415" s="499">
        <f ca="1">SUM(Q411:Q414)</f>
        <v>0</v>
      </c>
      <c r="R415" s="497"/>
      <c r="S415" s="499">
        <f ca="1">SUM(S411:S414)</f>
        <v>0</v>
      </c>
      <c r="T415" s="497"/>
      <c r="U415" s="500">
        <f ca="1">SUM(U411:U414)</f>
        <v>0</v>
      </c>
      <c r="V415" s="501"/>
      <c r="W415" s="499">
        <f ca="1">SUM(W411:W414)</f>
        <v>0</v>
      </c>
      <c r="X415" s="497"/>
      <c r="Y415" s="500">
        <f ca="1">SUM(Y411:Y414)</f>
        <v>0</v>
      </c>
      <c r="Z415" s="501"/>
      <c r="AA415" s="499">
        <f ca="1">SUM(AA411:AA414)</f>
        <v>0</v>
      </c>
      <c r="AB415" s="501"/>
      <c r="AC415" s="499">
        <f ca="1">SUM(AC411:AC414)</f>
        <v>0</v>
      </c>
    </row>
    <row r="416" spans="3:29" ht="13.8" thickBot="1" x14ac:dyDescent="0.3">
      <c r="C416" s="502"/>
      <c r="D416" s="503"/>
      <c r="E416" s="317"/>
      <c r="F416" s="317"/>
      <c r="G416" s="317"/>
      <c r="H416" s="317"/>
      <c r="I416" s="317"/>
      <c r="J416" s="317"/>
      <c r="K416" s="317"/>
      <c r="L416" s="317"/>
      <c r="M416" s="317"/>
      <c r="N416" s="317"/>
      <c r="O416" s="317"/>
      <c r="P416" s="317"/>
      <c r="Q416" s="317"/>
      <c r="R416" s="317"/>
      <c r="S416" s="317"/>
      <c r="T416" s="317"/>
      <c r="U416" s="317"/>
      <c r="V416" s="317"/>
      <c r="W416" s="317"/>
      <c r="X416" s="317"/>
      <c r="Y416" s="317"/>
      <c r="Z416" s="317"/>
      <c r="AA416" s="317"/>
      <c r="AB416" s="317"/>
      <c r="AC416" s="504"/>
    </row>
    <row r="417" spans="3:83" ht="26.4" x14ac:dyDescent="0.25">
      <c r="C417" s="817" t="s">
        <v>649</v>
      </c>
      <c r="D417" s="506"/>
      <c r="E417" s="507" t="s">
        <v>467</v>
      </c>
      <c r="F417" s="508" t="s">
        <v>473</v>
      </c>
      <c r="G417" s="509" t="s">
        <v>474</v>
      </c>
      <c r="H417" s="508" t="s">
        <v>473</v>
      </c>
      <c r="I417" s="509" t="s">
        <v>474</v>
      </c>
      <c r="J417" s="508" t="s">
        <v>473</v>
      </c>
      <c r="K417" s="509" t="s">
        <v>474</v>
      </c>
      <c r="L417" s="508" t="s">
        <v>473</v>
      </c>
      <c r="M417" s="509" t="s">
        <v>474</v>
      </c>
      <c r="N417" s="508" t="s">
        <v>473</v>
      </c>
      <c r="O417" s="509" t="s">
        <v>474</v>
      </c>
      <c r="P417" s="508" t="s">
        <v>473</v>
      </c>
      <c r="Q417" s="509" t="s">
        <v>474</v>
      </c>
      <c r="R417" s="510" t="s">
        <v>473</v>
      </c>
      <c r="S417" s="509" t="s">
        <v>474</v>
      </c>
      <c r="T417" s="508" t="s">
        <v>473</v>
      </c>
      <c r="U417" s="509" t="s">
        <v>474</v>
      </c>
      <c r="V417" s="508" t="s">
        <v>473</v>
      </c>
      <c r="W417" s="509" t="s">
        <v>474</v>
      </c>
      <c r="X417" s="508" t="s">
        <v>473</v>
      </c>
      <c r="Y417" s="509" t="s">
        <v>474</v>
      </c>
      <c r="Z417" s="508" t="s">
        <v>473</v>
      </c>
      <c r="AA417" s="509" t="s">
        <v>474</v>
      </c>
      <c r="AB417" s="508" t="s">
        <v>473</v>
      </c>
      <c r="AC417" s="509" t="s">
        <v>474</v>
      </c>
    </row>
    <row r="418" spans="3:83" x14ac:dyDescent="0.25">
      <c r="C418" s="490">
        <f>SUM(_Dept7Office)</f>
        <v>0</v>
      </c>
      <c r="D418" s="511" t="s">
        <v>466</v>
      </c>
      <c r="E418" s="424">
        <f>ROUND(1-SUM(F418,H418,J418,L418,N418,P418,R418,T418,V418,X418,Z418,AB418),10)</f>
        <v>0</v>
      </c>
      <c r="F418" s="538">
        <v>8.3699999999999997E-2</v>
      </c>
      <c r="G418" s="513">
        <f>C418*F418</f>
        <v>0</v>
      </c>
      <c r="H418" s="539">
        <v>8.3299999999999999E-2</v>
      </c>
      <c r="I418" s="514">
        <f>C418*H418</f>
        <v>0</v>
      </c>
      <c r="J418" s="538">
        <v>8.3299999999999999E-2</v>
      </c>
      <c r="K418" s="513">
        <f>C418*J418</f>
        <v>0</v>
      </c>
      <c r="L418" s="539">
        <v>8.3299999999999999E-2</v>
      </c>
      <c r="M418" s="514">
        <f>C418*L418</f>
        <v>0</v>
      </c>
      <c r="N418" s="538">
        <v>8.3299999999999999E-2</v>
      </c>
      <c r="O418" s="513">
        <f>C418*N418</f>
        <v>0</v>
      </c>
      <c r="P418" s="539">
        <v>8.3299999999999999E-2</v>
      </c>
      <c r="Q418" s="513">
        <f>C418*P418</f>
        <v>0</v>
      </c>
      <c r="R418" s="539">
        <v>8.3299999999999999E-2</v>
      </c>
      <c r="S418" s="513">
        <f>C418*R418</f>
        <v>0</v>
      </c>
      <c r="T418" s="539">
        <v>8.3299999999999999E-2</v>
      </c>
      <c r="U418" s="514">
        <f>C418*T418</f>
        <v>0</v>
      </c>
      <c r="V418" s="538">
        <v>8.3299999999999999E-2</v>
      </c>
      <c r="W418" s="513">
        <f>C418*V418</f>
        <v>0</v>
      </c>
      <c r="X418" s="539">
        <v>8.3299999999999999E-2</v>
      </c>
      <c r="Y418" s="514">
        <f>C418*X418</f>
        <v>0</v>
      </c>
      <c r="Z418" s="538">
        <v>8.3299999999999999E-2</v>
      </c>
      <c r="AA418" s="513">
        <f>C418*Z418</f>
        <v>0</v>
      </c>
      <c r="AB418" s="538">
        <v>8.3299999999999999E-2</v>
      </c>
      <c r="AC418" s="513">
        <f>C418*AB418</f>
        <v>0</v>
      </c>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81"/>
      <c r="CD418" s="81"/>
      <c r="CE418" s="81"/>
    </row>
    <row r="419" spans="3:83" x14ac:dyDescent="0.25">
      <c r="C419" s="490">
        <f>SUM(_Dept7Field)</f>
        <v>0</v>
      </c>
      <c r="D419" s="491" t="s">
        <v>503</v>
      </c>
      <c r="E419" s="424">
        <f>ROUND(1-SUM(F419,H419,J419,L419,N419,P419,R419,T419,V419,X419,Z419,AB419),10)</f>
        <v>0</v>
      </c>
      <c r="F419" s="538">
        <v>8.3699999999999997E-2</v>
      </c>
      <c r="G419" s="513">
        <f>C419*F419</f>
        <v>0</v>
      </c>
      <c r="H419" s="539">
        <v>8.3299999999999999E-2</v>
      </c>
      <c r="I419" s="514">
        <f>C419*H419</f>
        <v>0</v>
      </c>
      <c r="J419" s="538">
        <v>8.3299999999999999E-2</v>
      </c>
      <c r="K419" s="513">
        <f>C419*J419</f>
        <v>0</v>
      </c>
      <c r="L419" s="539">
        <v>8.3299999999999999E-2</v>
      </c>
      <c r="M419" s="514">
        <f>C419*L419</f>
        <v>0</v>
      </c>
      <c r="N419" s="538">
        <v>8.3299999999999999E-2</v>
      </c>
      <c r="O419" s="513">
        <f>C419*N419</f>
        <v>0</v>
      </c>
      <c r="P419" s="539">
        <v>8.3299999999999999E-2</v>
      </c>
      <c r="Q419" s="513">
        <f>C419*P419</f>
        <v>0</v>
      </c>
      <c r="R419" s="539">
        <v>8.3299999999999999E-2</v>
      </c>
      <c r="S419" s="513">
        <f>C419*R419</f>
        <v>0</v>
      </c>
      <c r="T419" s="539">
        <v>8.3299999999999999E-2</v>
      </c>
      <c r="U419" s="514">
        <f>C419*T419</f>
        <v>0</v>
      </c>
      <c r="V419" s="538">
        <v>8.3299999999999999E-2</v>
      </c>
      <c r="W419" s="513">
        <f>C419*V419</f>
        <v>0</v>
      </c>
      <c r="X419" s="539">
        <v>8.3299999999999999E-2</v>
      </c>
      <c r="Y419" s="514">
        <f>C419*X419</f>
        <v>0</v>
      </c>
      <c r="Z419" s="538">
        <v>8.3299999999999999E-2</v>
      </c>
      <c r="AA419" s="513">
        <f>C419*Z419</f>
        <v>0</v>
      </c>
      <c r="AB419" s="538">
        <v>8.3299999999999999E-2</v>
      </c>
      <c r="AC419" s="513">
        <f>C419*AB419</f>
        <v>0</v>
      </c>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row>
    <row r="420" spans="3:83" ht="15" customHeight="1" x14ac:dyDescent="0.25">
      <c r="C420" s="537">
        <v>0</v>
      </c>
      <c r="D420" s="728" t="s">
        <v>617</v>
      </c>
      <c r="E420" s="424">
        <f>ROUND(1-SUM(F420,H420,J420,L420,N420,P420,R420,T420,V420,X420,Z420,AB420),10)</f>
        <v>0</v>
      </c>
      <c r="F420" s="538">
        <v>8.3699999999999997E-2</v>
      </c>
      <c r="G420" s="492">
        <f>C420*F420</f>
        <v>0</v>
      </c>
      <c r="H420" s="539">
        <v>8.3299999999999999E-2</v>
      </c>
      <c r="I420" s="493">
        <f>C420*H420</f>
        <v>0</v>
      </c>
      <c r="J420" s="538">
        <v>8.3299999999999999E-2</v>
      </c>
      <c r="K420" s="492">
        <f>C420*J420</f>
        <v>0</v>
      </c>
      <c r="L420" s="539">
        <v>8.3299999999999999E-2</v>
      </c>
      <c r="M420" s="493">
        <f>C420*L420</f>
        <v>0</v>
      </c>
      <c r="N420" s="538">
        <v>8.3299999999999999E-2</v>
      </c>
      <c r="O420" s="492">
        <f>C420*N420</f>
        <v>0</v>
      </c>
      <c r="P420" s="539">
        <v>8.3299999999999999E-2</v>
      </c>
      <c r="Q420" s="492">
        <f>C420*P420</f>
        <v>0</v>
      </c>
      <c r="R420" s="539">
        <v>8.3299999999999999E-2</v>
      </c>
      <c r="S420" s="492">
        <f>C420*R420</f>
        <v>0</v>
      </c>
      <c r="T420" s="539">
        <v>8.3299999999999999E-2</v>
      </c>
      <c r="U420" s="493">
        <f>C420*T420</f>
        <v>0</v>
      </c>
      <c r="V420" s="538">
        <v>8.3299999999999999E-2</v>
      </c>
      <c r="W420" s="492">
        <f>C420*V420</f>
        <v>0</v>
      </c>
      <c r="X420" s="539">
        <v>8.3299999999999999E-2</v>
      </c>
      <c r="Y420" s="493">
        <f>C420*X420</f>
        <v>0</v>
      </c>
      <c r="Z420" s="538">
        <v>8.3299999999999999E-2</v>
      </c>
      <c r="AA420" s="492">
        <f>C420*Z420</f>
        <v>0</v>
      </c>
      <c r="AB420" s="538">
        <v>8.3299999999999999E-2</v>
      </c>
      <c r="AC420" s="492">
        <f>C420*AB420</f>
        <v>0</v>
      </c>
    </row>
    <row r="421" spans="3:83" ht="15" customHeight="1" thickBot="1" x14ac:dyDescent="0.3">
      <c r="C421" s="496">
        <f>SUM(C418:C420)</f>
        <v>0</v>
      </c>
      <c r="D421" s="497" t="s">
        <v>616</v>
      </c>
      <c r="E421" s="419"/>
      <c r="F421" s="515"/>
      <c r="G421" s="499">
        <f>SUM(G418:G420)</f>
        <v>0</v>
      </c>
      <c r="H421" s="516"/>
      <c r="I421" s="500">
        <f>SUM(I418:I420)</f>
        <v>0</v>
      </c>
      <c r="J421" s="419"/>
      <c r="K421" s="499">
        <f>SUM(K418:K420)</f>
        <v>0</v>
      </c>
      <c r="L421" s="516"/>
      <c r="M421" s="500">
        <f>SUM(M418:M420)</f>
        <v>0</v>
      </c>
      <c r="N421" s="419"/>
      <c r="O421" s="499">
        <f>SUM(O418:O420)</f>
        <v>0</v>
      </c>
      <c r="P421" s="516"/>
      <c r="Q421" s="499">
        <f>SUM(Q418:Q420)</f>
        <v>0</v>
      </c>
      <c r="R421" s="516"/>
      <c r="S421" s="499">
        <f>SUM(S418:S420)</f>
        <v>0</v>
      </c>
      <c r="T421" s="516"/>
      <c r="U421" s="500">
        <f>SUM(U418:U420)</f>
        <v>0</v>
      </c>
      <c r="V421" s="419"/>
      <c r="W421" s="499">
        <f>SUM(W418:W420)</f>
        <v>0</v>
      </c>
      <c r="X421" s="516"/>
      <c r="Y421" s="500">
        <f>SUM(Y418:Y420)</f>
        <v>0</v>
      </c>
      <c r="Z421" s="419"/>
      <c r="AA421" s="499">
        <f>SUM(AA418:AA420)</f>
        <v>0</v>
      </c>
      <c r="AB421" s="419"/>
      <c r="AC421" s="499">
        <f>SUM(AC418:AC420)</f>
        <v>0</v>
      </c>
      <c r="AH421" s="512"/>
      <c r="AI421" s="512"/>
      <c r="AJ421" s="512"/>
      <c r="AK421" s="512"/>
      <c r="AL421" s="512"/>
      <c r="AM421" s="512"/>
      <c r="AN421" s="512"/>
      <c r="AO421" s="512"/>
      <c r="AP421" s="512"/>
      <c r="AQ421" s="512"/>
      <c r="AR421" s="512"/>
      <c r="AS421" s="512"/>
      <c r="AT421" s="512"/>
      <c r="AU421" s="512"/>
      <c r="AV421" s="512"/>
      <c r="AW421" s="512"/>
      <c r="AX421" s="512"/>
      <c r="AY421" s="512"/>
      <c r="AZ421" s="512"/>
      <c r="BA421" s="512"/>
      <c r="BB421" s="512"/>
      <c r="BC421" s="512"/>
      <c r="BD421" s="512"/>
      <c r="BE421" s="512"/>
      <c r="BF421" s="512"/>
      <c r="BG421" s="512"/>
      <c r="BH421" s="512"/>
      <c r="BI421" s="512"/>
      <c r="BJ421" s="512"/>
      <c r="BK421" s="512"/>
      <c r="BL421" s="512"/>
      <c r="BM421" s="512"/>
      <c r="BN421" s="512"/>
      <c r="BO421" s="512"/>
      <c r="BP421" s="512"/>
      <c r="BQ421" s="512"/>
      <c r="BR421" s="512"/>
      <c r="BS421" s="512"/>
      <c r="BT421" s="512"/>
      <c r="BU421" s="512"/>
      <c r="BV421" s="512"/>
      <c r="BW421" s="512"/>
      <c r="BX421" s="512"/>
      <c r="BY421" s="512"/>
      <c r="BZ421" s="512"/>
      <c r="CA421" s="512"/>
      <c r="CB421" s="512"/>
      <c r="CC421" s="512"/>
      <c r="CD421" s="512"/>
      <c r="CE421" s="512"/>
    </row>
    <row r="422" spans="3:83" ht="13.8" thickBot="1" x14ac:dyDescent="0.3">
      <c r="C422" s="502"/>
      <c r="D422" s="317"/>
      <c r="E422" s="317"/>
      <c r="F422" s="317"/>
      <c r="G422" s="317"/>
      <c r="H422" s="317"/>
      <c r="I422" s="317"/>
      <c r="J422" s="317"/>
      <c r="K422" s="317"/>
      <c r="L422" s="317"/>
      <c r="M422" s="317"/>
      <c r="N422" s="317"/>
      <c r="O422" s="317"/>
      <c r="P422" s="317"/>
      <c r="Q422" s="317"/>
      <c r="R422" s="317"/>
      <c r="S422" s="317"/>
      <c r="T422" s="317"/>
      <c r="U422" s="317"/>
      <c r="V422" s="317"/>
      <c r="W422" s="317"/>
      <c r="X422" s="317"/>
      <c r="Y422" s="317"/>
      <c r="Z422" s="317"/>
      <c r="AA422" s="317"/>
      <c r="AB422" s="317"/>
      <c r="AC422" s="504"/>
    </row>
    <row r="423" spans="3:83" ht="26.4" x14ac:dyDescent="0.25">
      <c r="C423" s="505" t="s">
        <v>472</v>
      </c>
      <c r="D423" s="506"/>
      <c r="E423" s="507" t="s">
        <v>467</v>
      </c>
      <c r="F423" s="508" t="s">
        <v>473</v>
      </c>
      <c r="G423" s="509" t="s">
        <v>474</v>
      </c>
      <c r="H423" s="508" t="s">
        <v>473</v>
      </c>
      <c r="I423" s="509" t="s">
        <v>474</v>
      </c>
      <c r="J423" s="508" t="s">
        <v>473</v>
      </c>
      <c r="K423" s="509" t="s">
        <v>474</v>
      </c>
      <c r="L423" s="508" t="s">
        <v>473</v>
      </c>
      <c r="M423" s="509" t="s">
        <v>474</v>
      </c>
      <c r="N423" s="508" t="s">
        <v>473</v>
      </c>
      <c r="O423" s="509" t="s">
        <v>474</v>
      </c>
      <c r="P423" s="508" t="s">
        <v>473</v>
      </c>
      <c r="Q423" s="509" t="s">
        <v>474</v>
      </c>
      <c r="R423" s="510" t="s">
        <v>473</v>
      </c>
      <c r="S423" s="509" t="s">
        <v>474</v>
      </c>
      <c r="T423" s="508" t="s">
        <v>473</v>
      </c>
      <c r="U423" s="509" t="s">
        <v>474</v>
      </c>
      <c r="V423" s="508" t="s">
        <v>473</v>
      </c>
      <c r="W423" s="509" t="s">
        <v>474</v>
      </c>
      <c r="X423" s="508" t="s">
        <v>473</v>
      </c>
      <c r="Y423" s="509" t="s">
        <v>474</v>
      </c>
      <c r="Z423" s="508" t="s">
        <v>473</v>
      </c>
      <c r="AA423" s="509" t="s">
        <v>474</v>
      </c>
      <c r="AB423" s="508" t="s">
        <v>473</v>
      </c>
      <c r="AC423" s="509" t="s">
        <v>474</v>
      </c>
    </row>
    <row r="424" spans="3:83" x14ac:dyDescent="0.25">
      <c r="C424" s="490">
        <f>SUM('Step 2-Overhead'!AP$10:AP$21)</f>
        <v>0</v>
      </c>
      <c r="D424" s="511" t="s">
        <v>330</v>
      </c>
      <c r="E424" s="437">
        <f t="shared" ref="E424:E434" si="104">ROUND(1-SUM(F424,H424,J424,L424,N424,P424,R424,T424,V424,X424,Z424,AB424),10)</f>
        <v>0</v>
      </c>
      <c r="F424" s="538">
        <v>8.3699999999999997E-2</v>
      </c>
      <c r="G424" s="513">
        <f t="shared" ref="G424:G434" si="105">C424*F424</f>
        <v>0</v>
      </c>
      <c r="H424" s="539">
        <v>8.3299999999999999E-2</v>
      </c>
      <c r="I424" s="514">
        <f t="shared" ref="I424:I434" si="106">C424*H424</f>
        <v>0</v>
      </c>
      <c r="J424" s="538">
        <v>8.3299999999999999E-2</v>
      </c>
      <c r="K424" s="513">
        <f t="shared" ref="K424:K434" si="107">C424*J424</f>
        <v>0</v>
      </c>
      <c r="L424" s="539">
        <v>8.3299999999999999E-2</v>
      </c>
      <c r="M424" s="514">
        <f t="shared" ref="M424:M434" si="108">C424*L424</f>
        <v>0</v>
      </c>
      <c r="N424" s="538">
        <v>8.3299999999999999E-2</v>
      </c>
      <c r="O424" s="513">
        <f t="shared" ref="O424:O434" si="109">C424*N424</f>
        <v>0</v>
      </c>
      <c r="P424" s="539">
        <v>8.3299999999999999E-2</v>
      </c>
      <c r="Q424" s="513">
        <f t="shared" ref="Q424:Q434" si="110">C424*P424</f>
        <v>0</v>
      </c>
      <c r="R424" s="539">
        <v>8.3299999999999999E-2</v>
      </c>
      <c r="S424" s="513">
        <f t="shared" ref="S424:S434" si="111">C424*R424</f>
        <v>0</v>
      </c>
      <c r="T424" s="539">
        <v>8.3299999999999999E-2</v>
      </c>
      <c r="U424" s="514">
        <f t="shared" ref="U424:U434" si="112">C424*T424</f>
        <v>0</v>
      </c>
      <c r="V424" s="538">
        <v>8.3299999999999999E-2</v>
      </c>
      <c r="W424" s="513">
        <f t="shared" ref="W424:W434" si="113">C424*V424</f>
        <v>0</v>
      </c>
      <c r="X424" s="539">
        <v>8.3299999999999999E-2</v>
      </c>
      <c r="Y424" s="514">
        <f t="shared" ref="Y424:Y434" si="114">C424*X424</f>
        <v>0</v>
      </c>
      <c r="Z424" s="538">
        <v>8.3299999999999999E-2</v>
      </c>
      <c r="AA424" s="513">
        <f t="shared" ref="AA424:AA434" si="115">C424*Z424</f>
        <v>0</v>
      </c>
      <c r="AB424" s="538">
        <v>8.3299999999999999E-2</v>
      </c>
      <c r="AC424" s="513">
        <f t="shared" ref="AC424:AC434" si="116">C424*AB424</f>
        <v>0</v>
      </c>
    </row>
    <row r="425" spans="3:83" x14ac:dyDescent="0.25">
      <c r="C425" s="490">
        <f>SUM('Step 2-Overhead'!AP$24:AP$38)</f>
        <v>0</v>
      </c>
      <c r="D425" s="511" t="s">
        <v>382</v>
      </c>
      <c r="E425" s="424">
        <f t="shared" si="104"/>
        <v>0</v>
      </c>
      <c r="F425" s="538">
        <v>8.3699999999999997E-2</v>
      </c>
      <c r="G425" s="513">
        <f t="shared" si="105"/>
        <v>0</v>
      </c>
      <c r="H425" s="539">
        <v>8.3299999999999999E-2</v>
      </c>
      <c r="I425" s="514">
        <f t="shared" si="106"/>
        <v>0</v>
      </c>
      <c r="J425" s="538">
        <v>8.3299999999999999E-2</v>
      </c>
      <c r="K425" s="513">
        <f t="shared" si="107"/>
        <v>0</v>
      </c>
      <c r="L425" s="539">
        <v>8.3299999999999999E-2</v>
      </c>
      <c r="M425" s="514">
        <f t="shared" si="108"/>
        <v>0</v>
      </c>
      <c r="N425" s="538">
        <v>8.3299999999999999E-2</v>
      </c>
      <c r="O425" s="513">
        <f t="shared" si="109"/>
        <v>0</v>
      </c>
      <c r="P425" s="539">
        <v>8.3299999999999999E-2</v>
      </c>
      <c r="Q425" s="513">
        <f t="shared" si="110"/>
        <v>0</v>
      </c>
      <c r="R425" s="539">
        <v>8.3299999999999999E-2</v>
      </c>
      <c r="S425" s="513">
        <f t="shared" si="111"/>
        <v>0</v>
      </c>
      <c r="T425" s="539">
        <v>8.3299999999999999E-2</v>
      </c>
      <c r="U425" s="514">
        <f t="shared" si="112"/>
        <v>0</v>
      </c>
      <c r="V425" s="538">
        <v>8.3299999999999999E-2</v>
      </c>
      <c r="W425" s="513">
        <f t="shared" si="113"/>
        <v>0</v>
      </c>
      <c r="X425" s="539">
        <v>8.3299999999999999E-2</v>
      </c>
      <c r="Y425" s="514">
        <f t="shared" si="114"/>
        <v>0</v>
      </c>
      <c r="Z425" s="538">
        <v>8.3299999999999999E-2</v>
      </c>
      <c r="AA425" s="513">
        <f t="shared" si="115"/>
        <v>0</v>
      </c>
      <c r="AB425" s="538">
        <v>8.3299999999999999E-2</v>
      </c>
      <c r="AC425" s="513">
        <f t="shared" si="116"/>
        <v>0</v>
      </c>
    </row>
    <row r="426" spans="3:83" x14ac:dyDescent="0.25">
      <c r="C426" s="490">
        <f>SUM('Step 2-Overhead'!AP$41:AP$48)</f>
        <v>0</v>
      </c>
      <c r="D426" s="511" t="s">
        <v>331</v>
      </c>
      <c r="E426" s="424">
        <f t="shared" si="104"/>
        <v>0</v>
      </c>
      <c r="F426" s="538">
        <v>8.3699999999999997E-2</v>
      </c>
      <c r="G426" s="513">
        <f t="shared" si="105"/>
        <v>0</v>
      </c>
      <c r="H426" s="539">
        <v>8.3299999999999999E-2</v>
      </c>
      <c r="I426" s="514">
        <f t="shared" si="106"/>
        <v>0</v>
      </c>
      <c r="J426" s="538">
        <v>8.3299999999999999E-2</v>
      </c>
      <c r="K426" s="513">
        <f t="shared" si="107"/>
        <v>0</v>
      </c>
      <c r="L426" s="539">
        <v>8.3299999999999999E-2</v>
      </c>
      <c r="M426" s="514">
        <f t="shared" si="108"/>
        <v>0</v>
      </c>
      <c r="N426" s="538">
        <v>8.3299999999999999E-2</v>
      </c>
      <c r="O426" s="513">
        <f t="shared" si="109"/>
        <v>0</v>
      </c>
      <c r="P426" s="539">
        <v>8.3299999999999999E-2</v>
      </c>
      <c r="Q426" s="513">
        <f t="shared" si="110"/>
        <v>0</v>
      </c>
      <c r="R426" s="539">
        <v>8.3299999999999999E-2</v>
      </c>
      <c r="S426" s="513">
        <f t="shared" si="111"/>
        <v>0</v>
      </c>
      <c r="T426" s="539">
        <v>8.3299999999999999E-2</v>
      </c>
      <c r="U426" s="514">
        <f t="shared" si="112"/>
        <v>0</v>
      </c>
      <c r="V426" s="538">
        <v>8.3299999999999999E-2</v>
      </c>
      <c r="W426" s="513">
        <f t="shared" si="113"/>
        <v>0</v>
      </c>
      <c r="X426" s="539">
        <v>8.3299999999999999E-2</v>
      </c>
      <c r="Y426" s="514">
        <f t="shared" si="114"/>
        <v>0</v>
      </c>
      <c r="Z426" s="538">
        <v>8.3299999999999999E-2</v>
      </c>
      <c r="AA426" s="513">
        <f t="shared" si="115"/>
        <v>0</v>
      </c>
      <c r="AB426" s="538">
        <v>8.3299999999999999E-2</v>
      </c>
      <c r="AC426" s="513">
        <f t="shared" si="116"/>
        <v>0</v>
      </c>
    </row>
    <row r="427" spans="3:83" x14ac:dyDescent="0.25">
      <c r="C427" s="490">
        <f>SUM('Step 2-Overhead'!AP$51:AP$61)</f>
        <v>0</v>
      </c>
      <c r="D427" s="511" t="s">
        <v>366</v>
      </c>
      <c r="E427" s="424">
        <f t="shared" si="104"/>
        <v>0</v>
      </c>
      <c r="F427" s="538">
        <v>8.3699999999999997E-2</v>
      </c>
      <c r="G427" s="513">
        <f t="shared" si="105"/>
        <v>0</v>
      </c>
      <c r="H427" s="539">
        <v>8.3299999999999999E-2</v>
      </c>
      <c r="I427" s="514">
        <f t="shared" si="106"/>
        <v>0</v>
      </c>
      <c r="J427" s="538">
        <v>8.3299999999999999E-2</v>
      </c>
      <c r="K427" s="513">
        <f t="shared" si="107"/>
        <v>0</v>
      </c>
      <c r="L427" s="539">
        <v>8.3299999999999999E-2</v>
      </c>
      <c r="M427" s="514">
        <f t="shared" si="108"/>
        <v>0</v>
      </c>
      <c r="N427" s="538">
        <v>8.3299999999999999E-2</v>
      </c>
      <c r="O427" s="513">
        <f t="shared" si="109"/>
        <v>0</v>
      </c>
      <c r="P427" s="539">
        <v>8.3299999999999999E-2</v>
      </c>
      <c r="Q427" s="513">
        <f t="shared" si="110"/>
        <v>0</v>
      </c>
      <c r="R427" s="539">
        <v>8.3299999999999999E-2</v>
      </c>
      <c r="S427" s="513">
        <f t="shared" si="111"/>
        <v>0</v>
      </c>
      <c r="T427" s="539">
        <v>8.3299999999999999E-2</v>
      </c>
      <c r="U427" s="514">
        <f t="shared" si="112"/>
        <v>0</v>
      </c>
      <c r="V427" s="538">
        <v>8.3299999999999999E-2</v>
      </c>
      <c r="W427" s="513">
        <f t="shared" si="113"/>
        <v>0</v>
      </c>
      <c r="X427" s="539">
        <v>8.3299999999999999E-2</v>
      </c>
      <c r="Y427" s="514">
        <f t="shared" si="114"/>
        <v>0</v>
      </c>
      <c r="Z427" s="538">
        <v>8.3299999999999999E-2</v>
      </c>
      <c r="AA427" s="513">
        <f t="shared" si="115"/>
        <v>0</v>
      </c>
      <c r="AB427" s="538">
        <v>8.3299999999999999E-2</v>
      </c>
      <c r="AC427" s="513">
        <f t="shared" si="116"/>
        <v>0</v>
      </c>
    </row>
    <row r="428" spans="3:83" x14ac:dyDescent="0.25">
      <c r="C428" s="490">
        <f>SUM('Step 2-Overhead'!AP$64:AP$88)</f>
        <v>0</v>
      </c>
      <c r="D428" s="511" t="s">
        <v>334</v>
      </c>
      <c r="E428" s="424">
        <f t="shared" si="104"/>
        <v>0</v>
      </c>
      <c r="F428" s="538">
        <v>8.3699999999999997E-2</v>
      </c>
      <c r="G428" s="513">
        <f t="shared" si="105"/>
        <v>0</v>
      </c>
      <c r="H428" s="539">
        <v>8.3299999999999999E-2</v>
      </c>
      <c r="I428" s="514">
        <f t="shared" si="106"/>
        <v>0</v>
      </c>
      <c r="J428" s="538">
        <v>8.3299999999999999E-2</v>
      </c>
      <c r="K428" s="513">
        <f t="shared" si="107"/>
        <v>0</v>
      </c>
      <c r="L428" s="539">
        <v>8.3299999999999999E-2</v>
      </c>
      <c r="M428" s="514">
        <f t="shared" si="108"/>
        <v>0</v>
      </c>
      <c r="N428" s="538">
        <v>8.3299999999999999E-2</v>
      </c>
      <c r="O428" s="513">
        <f t="shared" si="109"/>
        <v>0</v>
      </c>
      <c r="P428" s="539">
        <v>8.3299999999999999E-2</v>
      </c>
      <c r="Q428" s="513">
        <f t="shared" si="110"/>
        <v>0</v>
      </c>
      <c r="R428" s="539">
        <v>8.3299999999999999E-2</v>
      </c>
      <c r="S428" s="513">
        <f t="shared" si="111"/>
        <v>0</v>
      </c>
      <c r="T428" s="539">
        <v>8.3299999999999999E-2</v>
      </c>
      <c r="U428" s="514">
        <f t="shared" si="112"/>
        <v>0</v>
      </c>
      <c r="V428" s="538">
        <v>8.3299999999999999E-2</v>
      </c>
      <c r="W428" s="513">
        <f t="shared" si="113"/>
        <v>0</v>
      </c>
      <c r="X428" s="539">
        <v>8.3299999999999999E-2</v>
      </c>
      <c r="Y428" s="514">
        <f t="shared" si="114"/>
        <v>0</v>
      </c>
      <c r="Z428" s="538">
        <v>8.3299999999999999E-2</v>
      </c>
      <c r="AA428" s="513">
        <f t="shared" si="115"/>
        <v>0</v>
      </c>
      <c r="AB428" s="538">
        <v>8.3299999999999999E-2</v>
      </c>
      <c r="AC428" s="513">
        <f t="shared" si="116"/>
        <v>0</v>
      </c>
    </row>
    <row r="429" spans="3:83" x14ac:dyDescent="0.25">
      <c r="C429" s="490">
        <f>SUM('Step 2-Overhead'!AP$91:AP$101)</f>
        <v>0</v>
      </c>
      <c r="D429" s="511" t="s">
        <v>332</v>
      </c>
      <c r="E429" s="424">
        <f t="shared" si="104"/>
        <v>0</v>
      </c>
      <c r="F429" s="538">
        <v>8.3699999999999997E-2</v>
      </c>
      <c r="G429" s="513">
        <f t="shared" si="105"/>
        <v>0</v>
      </c>
      <c r="H429" s="539">
        <v>8.3299999999999999E-2</v>
      </c>
      <c r="I429" s="514">
        <f t="shared" si="106"/>
        <v>0</v>
      </c>
      <c r="J429" s="538">
        <v>8.3299999999999999E-2</v>
      </c>
      <c r="K429" s="513">
        <f t="shared" si="107"/>
        <v>0</v>
      </c>
      <c r="L429" s="539">
        <v>8.3299999999999999E-2</v>
      </c>
      <c r="M429" s="514">
        <f t="shared" si="108"/>
        <v>0</v>
      </c>
      <c r="N429" s="538">
        <v>8.3299999999999999E-2</v>
      </c>
      <c r="O429" s="513">
        <f t="shared" si="109"/>
        <v>0</v>
      </c>
      <c r="P429" s="539">
        <v>8.3299999999999999E-2</v>
      </c>
      <c r="Q429" s="513">
        <f t="shared" si="110"/>
        <v>0</v>
      </c>
      <c r="R429" s="539">
        <v>8.3299999999999999E-2</v>
      </c>
      <c r="S429" s="513">
        <f t="shared" si="111"/>
        <v>0</v>
      </c>
      <c r="T429" s="539">
        <v>8.3299999999999999E-2</v>
      </c>
      <c r="U429" s="514">
        <f t="shared" si="112"/>
        <v>0</v>
      </c>
      <c r="V429" s="538">
        <v>8.3299999999999999E-2</v>
      </c>
      <c r="W429" s="513">
        <f t="shared" si="113"/>
        <v>0</v>
      </c>
      <c r="X429" s="539">
        <v>8.3299999999999999E-2</v>
      </c>
      <c r="Y429" s="514">
        <f t="shared" si="114"/>
        <v>0</v>
      </c>
      <c r="Z429" s="538">
        <v>8.3299999999999999E-2</v>
      </c>
      <c r="AA429" s="513">
        <f t="shared" si="115"/>
        <v>0</v>
      </c>
      <c r="AB429" s="538">
        <v>8.3299999999999999E-2</v>
      </c>
      <c r="AC429" s="513">
        <f t="shared" si="116"/>
        <v>0</v>
      </c>
    </row>
    <row r="430" spans="3:83" x14ac:dyDescent="0.25">
      <c r="C430" s="517">
        <f>SUM('Step 2-Overhead'!AP$104:AP$110)</f>
        <v>0</v>
      </c>
      <c r="D430" s="511" t="s">
        <v>333</v>
      </c>
      <c r="E430" s="424">
        <f t="shared" si="104"/>
        <v>0</v>
      </c>
      <c r="F430" s="538">
        <v>8.3699999999999997E-2</v>
      </c>
      <c r="G430" s="513">
        <f t="shared" si="105"/>
        <v>0</v>
      </c>
      <c r="H430" s="539">
        <v>8.3299999999999999E-2</v>
      </c>
      <c r="I430" s="514">
        <f t="shared" si="106"/>
        <v>0</v>
      </c>
      <c r="J430" s="538">
        <v>8.3299999999999999E-2</v>
      </c>
      <c r="K430" s="513">
        <f t="shared" si="107"/>
        <v>0</v>
      </c>
      <c r="L430" s="539">
        <v>8.3299999999999999E-2</v>
      </c>
      <c r="M430" s="514">
        <f t="shared" si="108"/>
        <v>0</v>
      </c>
      <c r="N430" s="538">
        <v>8.3299999999999999E-2</v>
      </c>
      <c r="O430" s="513">
        <f t="shared" si="109"/>
        <v>0</v>
      </c>
      <c r="P430" s="539">
        <v>8.3299999999999999E-2</v>
      </c>
      <c r="Q430" s="513">
        <f t="shared" si="110"/>
        <v>0</v>
      </c>
      <c r="R430" s="539">
        <v>8.3299999999999999E-2</v>
      </c>
      <c r="S430" s="513">
        <f t="shared" si="111"/>
        <v>0</v>
      </c>
      <c r="T430" s="539">
        <v>8.3299999999999999E-2</v>
      </c>
      <c r="U430" s="514">
        <f t="shared" si="112"/>
        <v>0</v>
      </c>
      <c r="V430" s="538">
        <v>8.3299999999999999E-2</v>
      </c>
      <c r="W430" s="513">
        <f t="shared" si="113"/>
        <v>0</v>
      </c>
      <c r="X430" s="539">
        <v>8.3299999999999999E-2</v>
      </c>
      <c r="Y430" s="514">
        <f t="shared" si="114"/>
        <v>0</v>
      </c>
      <c r="Z430" s="538">
        <v>8.3299999999999999E-2</v>
      </c>
      <c r="AA430" s="513">
        <f t="shared" si="115"/>
        <v>0</v>
      </c>
      <c r="AB430" s="538">
        <v>8.3299999999999999E-2</v>
      </c>
      <c r="AC430" s="513">
        <f t="shared" si="116"/>
        <v>0</v>
      </c>
    </row>
    <row r="431" spans="3:83" x14ac:dyDescent="0.25">
      <c r="C431" s="490">
        <f>SUM('Step 2-Overhead'!AP$113:AP$118)</f>
        <v>0</v>
      </c>
      <c r="D431" s="511" t="s">
        <v>240</v>
      </c>
      <c r="E431" s="424">
        <f t="shared" si="104"/>
        <v>0</v>
      </c>
      <c r="F431" s="538">
        <v>8.3699999999999997E-2</v>
      </c>
      <c r="G431" s="513">
        <f t="shared" si="105"/>
        <v>0</v>
      </c>
      <c r="H431" s="539">
        <v>8.3299999999999999E-2</v>
      </c>
      <c r="I431" s="514">
        <f t="shared" si="106"/>
        <v>0</v>
      </c>
      <c r="J431" s="538">
        <v>8.3299999999999999E-2</v>
      </c>
      <c r="K431" s="513">
        <f t="shared" si="107"/>
        <v>0</v>
      </c>
      <c r="L431" s="539">
        <v>8.3299999999999999E-2</v>
      </c>
      <c r="M431" s="514">
        <f t="shared" si="108"/>
        <v>0</v>
      </c>
      <c r="N431" s="538">
        <v>8.3299999999999999E-2</v>
      </c>
      <c r="O431" s="513">
        <f t="shared" si="109"/>
        <v>0</v>
      </c>
      <c r="P431" s="539">
        <v>8.3299999999999999E-2</v>
      </c>
      <c r="Q431" s="513">
        <f t="shared" si="110"/>
        <v>0</v>
      </c>
      <c r="R431" s="539">
        <v>8.3299999999999999E-2</v>
      </c>
      <c r="S431" s="513">
        <f t="shared" si="111"/>
        <v>0</v>
      </c>
      <c r="T431" s="539">
        <v>8.3299999999999999E-2</v>
      </c>
      <c r="U431" s="514">
        <f t="shared" si="112"/>
        <v>0</v>
      </c>
      <c r="V431" s="538">
        <v>8.3299999999999999E-2</v>
      </c>
      <c r="W431" s="513">
        <f t="shared" si="113"/>
        <v>0</v>
      </c>
      <c r="X431" s="539">
        <v>8.3299999999999999E-2</v>
      </c>
      <c r="Y431" s="514">
        <f t="shared" si="114"/>
        <v>0</v>
      </c>
      <c r="Z431" s="538">
        <v>8.3299999999999999E-2</v>
      </c>
      <c r="AA431" s="513">
        <f t="shared" si="115"/>
        <v>0</v>
      </c>
      <c r="AB431" s="538">
        <v>8.3299999999999999E-2</v>
      </c>
      <c r="AC431" s="513">
        <f t="shared" si="116"/>
        <v>0</v>
      </c>
    </row>
    <row r="432" spans="3:83" x14ac:dyDescent="0.25">
      <c r="C432" s="490">
        <f>SUM('Step 2-Overhead'!AP$121:AP$133)</f>
        <v>0</v>
      </c>
      <c r="D432" s="511" t="s">
        <v>236</v>
      </c>
      <c r="E432" s="424">
        <f t="shared" si="104"/>
        <v>0</v>
      </c>
      <c r="F432" s="538">
        <v>8.3699999999999997E-2</v>
      </c>
      <c r="G432" s="513">
        <f t="shared" si="105"/>
        <v>0</v>
      </c>
      <c r="H432" s="539">
        <v>8.3299999999999999E-2</v>
      </c>
      <c r="I432" s="514">
        <f t="shared" si="106"/>
        <v>0</v>
      </c>
      <c r="J432" s="538">
        <v>8.3299999999999999E-2</v>
      </c>
      <c r="K432" s="513">
        <f t="shared" si="107"/>
        <v>0</v>
      </c>
      <c r="L432" s="539">
        <v>8.3299999999999999E-2</v>
      </c>
      <c r="M432" s="514">
        <f t="shared" si="108"/>
        <v>0</v>
      </c>
      <c r="N432" s="538">
        <v>8.3299999999999999E-2</v>
      </c>
      <c r="O432" s="513">
        <f t="shared" si="109"/>
        <v>0</v>
      </c>
      <c r="P432" s="539">
        <v>8.3299999999999999E-2</v>
      </c>
      <c r="Q432" s="513">
        <f t="shared" si="110"/>
        <v>0</v>
      </c>
      <c r="R432" s="539">
        <v>8.3299999999999999E-2</v>
      </c>
      <c r="S432" s="513">
        <f t="shared" si="111"/>
        <v>0</v>
      </c>
      <c r="T432" s="539">
        <v>8.3299999999999999E-2</v>
      </c>
      <c r="U432" s="514">
        <f t="shared" si="112"/>
        <v>0</v>
      </c>
      <c r="V432" s="538">
        <v>8.3299999999999999E-2</v>
      </c>
      <c r="W432" s="513">
        <f t="shared" si="113"/>
        <v>0</v>
      </c>
      <c r="X432" s="539">
        <v>8.3299999999999999E-2</v>
      </c>
      <c r="Y432" s="514">
        <f t="shared" si="114"/>
        <v>0</v>
      </c>
      <c r="Z432" s="538">
        <v>8.3299999999999999E-2</v>
      </c>
      <c r="AA432" s="513">
        <f t="shared" si="115"/>
        <v>0</v>
      </c>
      <c r="AB432" s="538">
        <v>8.3299999999999999E-2</v>
      </c>
      <c r="AC432" s="513">
        <f t="shared" si="116"/>
        <v>0</v>
      </c>
    </row>
    <row r="433" spans="3:33" x14ac:dyDescent="0.25">
      <c r="C433" s="490">
        <f>SUM('Step 2-Overhead'!AP$136:AP$140)</f>
        <v>0</v>
      </c>
      <c r="D433" s="511" t="s">
        <v>421</v>
      </c>
      <c r="E433" s="424">
        <f t="shared" si="104"/>
        <v>0</v>
      </c>
      <c r="F433" s="538">
        <v>8.3699999999999997E-2</v>
      </c>
      <c r="G433" s="513">
        <f t="shared" si="105"/>
        <v>0</v>
      </c>
      <c r="H433" s="539">
        <v>8.3299999999999999E-2</v>
      </c>
      <c r="I433" s="514">
        <f t="shared" si="106"/>
        <v>0</v>
      </c>
      <c r="J433" s="538">
        <v>8.3299999999999999E-2</v>
      </c>
      <c r="K433" s="513">
        <f t="shared" si="107"/>
        <v>0</v>
      </c>
      <c r="L433" s="539">
        <v>8.3299999999999999E-2</v>
      </c>
      <c r="M433" s="514">
        <f t="shared" si="108"/>
        <v>0</v>
      </c>
      <c r="N433" s="538">
        <v>8.3299999999999999E-2</v>
      </c>
      <c r="O433" s="513">
        <f t="shared" si="109"/>
        <v>0</v>
      </c>
      <c r="P433" s="539">
        <v>8.3299999999999999E-2</v>
      </c>
      <c r="Q433" s="513">
        <f t="shared" si="110"/>
        <v>0</v>
      </c>
      <c r="R433" s="539">
        <v>8.3299999999999999E-2</v>
      </c>
      <c r="S433" s="513">
        <f t="shared" si="111"/>
        <v>0</v>
      </c>
      <c r="T433" s="539">
        <v>8.3299999999999999E-2</v>
      </c>
      <c r="U433" s="514">
        <f t="shared" si="112"/>
        <v>0</v>
      </c>
      <c r="V433" s="538">
        <v>8.3299999999999999E-2</v>
      </c>
      <c r="W433" s="513">
        <f t="shared" si="113"/>
        <v>0</v>
      </c>
      <c r="X433" s="539">
        <v>8.3299999999999999E-2</v>
      </c>
      <c r="Y433" s="514">
        <f t="shared" si="114"/>
        <v>0</v>
      </c>
      <c r="Z433" s="538">
        <v>8.3299999999999999E-2</v>
      </c>
      <c r="AA433" s="513">
        <f t="shared" si="115"/>
        <v>0</v>
      </c>
      <c r="AB433" s="538">
        <v>8.3299999999999999E-2</v>
      </c>
      <c r="AC433" s="513">
        <f t="shared" si="116"/>
        <v>0</v>
      </c>
    </row>
    <row r="434" spans="3:33" x14ac:dyDescent="0.25">
      <c r="C434" s="490">
        <f>SUM('Step 2-Overhead'!AP$143:AP$150)</f>
        <v>0</v>
      </c>
      <c r="D434" s="511" t="s">
        <v>338</v>
      </c>
      <c r="E434" s="424">
        <f t="shared" si="104"/>
        <v>0</v>
      </c>
      <c r="F434" s="538">
        <v>8.3699999999999997E-2</v>
      </c>
      <c r="G434" s="513">
        <f t="shared" si="105"/>
        <v>0</v>
      </c>
      <c r="H434" s="539">
        <v>8.3299999999999999E-2</v>
      </c>
      <c r="I434" s="514">
        <f t="shared" si="106"/>
        <v>0</v>
      </c>
      <c r="J434" s="538">
        <v>8.3299999999999999E-2</v>
      </c>
      <c r="K434" s="513">
        <f t="shared" si="107"/>
        <v>0</v>
      </c>
      <c r="L434" s="539">
        <v>8.3299999999999999E-2</v>
      </c>
      <c r="M434" s="514">
        <f t="shared" si="108"/>
        <v>0</v>
      </c>
      <c r="N434" s="538">
        <v>8.3299999999999999E-2</v>
      </c>
      <c r="O434" s="513">
        <f t="shared" si="109"/>
        <v>0</v>
      </c>
      <c r="P434" s="539">
        <v>8.3299999999999999E-2</v>
      </c>
      <c r="Q434" s="513">
        <f t="shared" si="110"/>
        <v>0</v>
      </c>
      <c r="R434" s="539">
        <v>8.3299999999999999E-2</v>
      </c>
      <c r="S434" s="513">
        <f t="shared" si="111"/>
        <v>0</v>
      </c>
      <c r="T434" s="539">
        <v>8.3299999999999999E-2</v>
      </c>
      <c r="U434" s="514">
        <f t="shared" si="112"/>
        <v>0</v>
      </c>
      <c r="V434" s="538">
        <v>8.3299999999999999E-2</v>
      </c>
      <c r="W434" s="513">
        <f t="shared" si="113"/>
        <v>0</v>
      </c>
      <c r="X434" s="539">
        <v>8.3299999999999999E-2</v>
      </c>
      <c r="Y434" s="514">
        <f t="shared" si="114"/>
        <v>0</v>
      </c>
      <c r="Z434" s="538">
        <v>8.3299999999999999E-2</v>
      </c>
      <c r="AA434" s="513">
        <f t="shared" si="115"/>
        <v>0</v>
      </c>
      <c r="AB434" s="538">
        <v>8.3299999999999999E-2</v>
      </c>
      <c r="AC434" s="513">
        <f t="shared" si="116"/>
        <v>0</v>
      </c>
    </row>
    <row r="435" spans="3:33" ht="13.8" thickBot="1" x14ac:dyDescent="0.3">
      <c r="C435" s="496">
        <f>SUM(C424:C434)</f>
        <v>0</v>
      </c>
      <c r="D435" s="497" t="s">
        <v>469</v>
      </c>
      <c r="E435" s="463"/>
      <c r="F435" s="501"/>
      <c r="G435" s="499">
        <f>SUM(G424:G434)</f>
        <v>0</v>
      </c>
      <c r="H435" s="497"/>
      <c r="I435" s="500">
        <f>SUM(I424:I434)</f>
        <v>0</v>
      </c>
      <c r="J435" s="501"/>
      <c r="K435" s="499">
        <f>SUM(K424:K434)</f>
        <v>0</v>
      </c>
      <c r="L435" s="497"/>
      <c r="M435" s="500">
        <f>SUM(M424:M434)</f>
        <v>0</v>
      </c>
      <c r="N435" s="501"/>
      <c r="O435" s="499">
        <f>SUM(O424:O434)</f>
        <v>0</v>
      </c>
      <c r="P435" s="497"/>
      <c r="Q435" s="499">
        <f>SUM(Q424:Q434)</f>
        <v>0</v>
      </c>
      <c r="R435" s="497"/>
      <c r="S435" s="499">
        <f>SUM(S424:S434)</f>
        <v>0</v>
      </c>
      <c r="T435" s="497"/>
      <c r="U435" s="500">
        <f>SUM(U424:U434)</f>
        <v>0</v>
      </c>
      <c r="V435" s="501"/>
      <c r="W435" s="499">
        <f>SUM(W424:W434)</f>
        <v>0</v>
      </c>
      <c r="X435" s="497"/>
      <c r="Y435" s="500">
        <f>SUM(Y424:Y434)</f>
        <v>0</v>
      </c>
      <c r="Z435" s="501"/>
      <c r="AA435" s="499">
        <f>SUM(AA424:AA434)</f>
        <v>0</v>
      </c>
      <c r="AB435" s="501"/>
      <c r="AC435" s="499">
        <f>SUM(AC424:AC434)</f>
        <v>0</v>
      </c>
    </row>
    <row r="436" spans="3:33" ht="13.8" thickBot="1" x14ac:dyDescent="0.3">
      <c r="C436" s="518"/>
      <c r="D436" s="519"/>
      <c r="E436" s="520"/>
      <c r="F436" s="521"/>
      <c r="G436" s="522"/>
      <c r="H436" s="521"/>
      <c r="I436" s="522"/>
      <c r="J436" s="521"/>
      <c r="K436" s="522"/>
      <c r="L436" s="521"/>
      <c r="M436" s="522"/>
      <c r="N436" s="521"/>
      <c r="O436" s="522"/>
      <c r="P436" s="521"/>
      <c r="Q436" s="523"/>
      <c r="R436" s="521"/>
      <c r="S436" s="522"/>
      <c r="T436" s="521"/>
      <c r="U436" s="522"/>
      <c r="V436" s="521"/>
      <c r="W436" s="522"/>
      <c r="X436" s="521"/>
      <c r="Y436" s="522"/>
      <c r="Z436" s="521"/>
      <c r="AA436" s="522"/>
      <c r="AB436" s="521"/>
      <c r="AC436" s="523"/>
    </row>
    <row r="437" spans="3:33" ht="16.2" thickBot="1" x14ac:dyDescent="0.35">
      <c r="C437" s="524">
        <f ca="1">SUM(G437,I437,K437,M437,O437,Q437,S437,U437,W437,Y437,AA437,AC437)</f>
        <v>0</v>
      </c>
      <c r="D437" s="525" t="s">
        <v>502</v>
      </c>
      <c r="E437" s="526"/>
      <c r="F437" s="527"/>
      <c r="G437" s="528">
        <f ca="1">G415-(G421+G435)</f>
        <v>0</v>
      </c>
      <c r="H437" s="529"/>
      <c r="I437" s="530">
        <f ca="1">I415-(I421+I435)</f>
        <v>0</v>
      </c>
      <c r="J437" s="531"/>
      <c r="K437" s="528">
        <f ca="1">K415-(K421+K435)</f>
        <v>0</v>
      </c>
      <c r="L437" s="529"/>
      <c r="M437" s="530">
        <f ca="1">M415-(M421+M435)</f>
        <v>0</v>
      </c>
      <c r="N437" s="531"/>
      <c r="O437" s="528">
        <f ca="1">O415-(O421+O435)</f>
        <v>0</v>
      </c>
      <c r="P437" s="529"/>
      <c r="Q437" s="528">
        <f ca="1">Q415-(Q421+Q435)</f>
        <v>0</v>
      </c>
      <c r="R437" s="529"/>
      <c r="S437" s="528">
        <f ca="1">S415-(S421+S435)</f>
        <v>0</v>
      </c>
      <c r="T437" s="529"/>
      <c r="U437" s="530">
        <f ca="1">U415-(U421+U435)</f>
        <v>0</v>
      </c>
      <c r="V437" s="531"/>
      <c r="W437" s="528">
        <f ca="1">W415-(W421+W435)</f>
        <v>0</v>
      </c>
      <c r="X437" s="529"/>
      <c r="Y437" s="530">
        <f ca="1">Y415-(Y421+Y435)</f>
        <v>0</v>
      </c>
      <c r="Z437" s="531"/>
      <c r="AA437" s="528">
        <f ca="1">AA415-(AA421+AA435)</f>
        <v>0</v>
      </c>
      <c r="AB437" s="531"/>
      <c r="AC437" s="528">
        <f ca="1">AC415-(AC421+AC435)</f>
        <v>0</v>
      </c>
      <c r="AG437" s="81"/>
    </row>
    <row r="438" spans="3:33" ht="16.2" thickBot="1" x14ac:dyDescent="0.35">
      <c r="C438" s="81"/>
      <c r="E438" s="577"/>
      <c r="F438" s="1295" t="s">
        <v>448</v>
      </c>
      <c r="G438" s="1296"/>
      <c r="H438" s="1295" t="s">
        <v>449</v>
      </c>
      <c r="I438" s="1296"/>
      <c r="J438" s="1295" t="s">
        <v>450</v>
      </c>
      <c r="K438" s="1296"/>
      <c r="L438" s="1295" t="s">
        <v>451</v>
      </c>
      <c r="M438" s="1296"/>
      <c r="N438" s="1295" t="s">
        <v>452</v>
      </c>
      <c r="O438" s="1296"/>
      <c r="P438" s="1295" t="s">
        <v>453</v>
      </c>
      <c r="Q438" s="1296"/>
      <c r="R438" s="1297" t="s">
        <v>454</v>
      </c>
      <c r="S438" s="1296"/>
      <c r="T438" s="1295" t="s">
        <v>455</v>
      </c>
      <c r="U438" s="1296"/>
      <c r="V438" s="1295" t="s">
        <v>456</v>
      </c>
      <c r="W438" s="1296"/>
      <c r="X438" s="1295" t="s">
        <v>457</v>
      </c>
      <c r="Y438" s="1296"/>
      <c r="Z438" s="1295" t="s">
        <v>458</v>
      </c>
      <c r="AA438" s="1296"/>
      <c r="AB438" s="1295" t="s">
        <v>459</v>
      </c>
      <c r="AC438" s="1296"/>
    </row>
    <row r="439" spans="3:33" ht="13.8" thickBot="1" x14ac:dyDescent="0.3"/>
    <row r="440" spans="3:33" ht="20.25" customHeight="1" thickBot="1" x14ac:dyDescent="0.3">
      <c r="C440" s="1298" t="str">
        <f>('Step 1-Employee Info'!J16)&amp;" Cash Flow"</f>
        <v>Department 7 Name Cash Flow</v>
      </c>
      <c r="D440" s="1299"/>
    </row>
    <row r="441" spans="3:33" ht="13.8" x14ac:dyDescent="0.25">
      <c r="C441" s="540">
        <v>0</v>
      </c>
      <c r="D441" s="532" t="s">
        <v>491</v>
      </c>
      <c r="G441" s="81"/>
    </row>
    <row r="442" spans="3:33" x14ac:dyDescent="0.25">
      <c r="C442" s="533">
        <f ca="1">C441+G437</f>
        <v>0</v>
      </c>
      <c r="D442" s="534" t="s">
        <v>448</v>
      </c>
    </row>
    <row r="443" spans="3:33" x14ac:dyDescent="0.25">
      <c r="C443" s="533">
        <f ca="1">C442+I437</f>
        <v>0</v>
      </c>
      <c r="D443" s="534" t="s">
        <v>449</v>
      </c>
    </row>
    <row r="444" spans="3:33" x14ac:dyDescent="0.25">
      <c r="C444" s="533">
        <f ca="1">C443+K437</f>
        <v>0</v>
      </c>
      <c r="D444" s="534" t="s">
        <v>450</v>
      </c>
    </row>
    <row r="445" spans="3:33" x14ac:dyDescent="0.25">
      <c r="C445" s="533">
        <f ca="1">C444+M437</f>
        <v>0</v>
      </c>
      <c r="D445" s="534" t="s">
        <v>451</v>
      </c>
    </row>
    <row r="446" spans="3:33" x14ac:dyDescent="0.25">
      <c r="C446" s="533">
        <f ca="1">C445+O437</f>
        <v>0</v>
      </c>
      <c r="D446" s="534" t="s">
        <v>452</v>
      </c>
    </row>
    <row r="447" spans="3:33" x14ac:dyDescent="0.25">
      <c r="C447" s="533">
        <f ca="1">C446+Q437</f>
        <v>0</v>
      </c>
      <c r="D447" s="534" t="s">
        <v>453</v>
      </c>
    </row>
    <row r="448" spans="3:33" x14ac:dyDescent="0.25">
      <c r="C448" s="533">
        <f ca="1">C447+S437</f>
        <v>0</v>
      </c>
      <c r="D448" s="534" t="s">
        <v>454</v>
      </c>
    </row>
    <row r="449" spans="3:29" x14ac:dyDescent="0.25">
      <c r="C449" s="533">
        <f ca="1">C448+U437</f>
        <v>0</v>
      </c>
      <c r="D449" s="534" t="s">
        <v>455</v>
      </c>
    </row>
    <row r="450" spans="3:29" x14ac:dyDescent="0.25">
      <c r="C450" s="533">
        <f ca="1">C449+W437</f>
        <v>0</v>
      </c>
      <c r="D450" s="534" t="s">
        <v>456</v>
      </c>
    </row>
    <row r="451" spans="3:29" x14ac:dyDescent="0.25">
      <c r="C451" s="533">
        <f ca="1">C450+Y437</f>
        <v>0</v>
      </c>
      <c r="D451" s="534" t="s">
        <v>457</v>
      </c>
    </row>
    <row r="452" spans="3:29" x14ac:dyDescent="0.25">
      <c r="C452" s="533">
        <f ca="1">C451+AA437</f>
        <v>0</v>
      </c>
      <c r="D452" s="534" t="s">
        <v>458</v>
      </c>
    </row>
    <row r="453" spans="3:29" x14ac:dyDescent="0.25">
      <c r="C453" s="533">
        <f ca="1">C452+AC437</f>
        <v>0</v>
      </c>
      <c r="D453" s="534" t="s">
        <v>459</v>
      </c>
    </row>
    <row r="454" spans="3:29" ht="14.4" thickBot="1" x14ac:dyDescent="0.3">
      <c r="C454" s="535">
        <f ca="1">C441+C437</f>
        <v>0</v>
      </c>
      <c r="D454" s="536" t="s">
        <v>492</v>
      </c>
    </row>
    <row r="457" spans="3:29" ht="20.25" customHeight="1" thickBot="1" x14ac:dyDescent="0.35">
      <c r="Z457" s="14"/>
      <c r="AA457" s="14"/>
      <c r="AB457" s="14"/>
      <c r="AC457" s="14"/>
    </row>
    <row r="458" spans="3:29" ht="24.75" customHeight="1" thickBot="1" x14ac:dyDescent="0.35">
      <c r="C458" s="1303" t="str">
        <f>'Step 1-Employee Info'!J17</f>
        <v>Department 8 Name</v>
      </c>
      <c r="D458" s="1304"/>
      <c r="E458" s="1305"/>
      <c r="F458" s="1295" t="s">
        <v>448</v>
      </c>
      <c r="G458" s="1296"/>
      <c r="H458" s="1295" t="s">
        <v>449</v>
      </c>
      <c r="I458" s="1296"/>
      <c r="J458" s="1295" t="s">
        <v>450</v>
      </c>
      <c r="K458" s="1296"/>
      <c r="L458" s="1295" t="s">
        <v>451</v>
      </c>
      <c r="M458" s="1296"/>
      <c r="N458" s="1295" t="s">
        <v>452</v>
      </c>
      <c r="O458" s="1296"/>
      <c r="P458" s="1295" t="s">
        <v>453</v>
      </c>
      <c r="Q458" s="1296"/>
      <c r="R458" s="1297" t="s">
        <v>454</v>
      </c>
      <c r="S458" s="1296"/>
      <c r="T458" s="1295" t="s">
        <v>455</v>
      </c>
      <c r="U458" s="1296"/>
      <c r="V458" s="1295" t="s">
        <v>456</v>
      </c>
      <c r="W458" s="1296"/>
      <c r="X458" s="1295" t="s">
        <v>457</v>
      </c>
      <c r="Y458" s="1296"/>
      <c r="Z458" s="1295" t="s">
        <v>458</v>
      </c>
      <c r="AA458" s="1296"/>
      <c r="AB458" s="1295" t="s">
        <v>459</v>
      </c>
      <c r="AC458" s="1296"/>
    </row>
    <row r="459" spans="3:29" ht="26.4" x14ac:dyDescent="0.25">
      <c r="C459" s="484" t="s">
        <v>471</v>
      </c>
      <c r="D459" s="485"/>
      <c r="E459" s="486" t="s">
        <v>467</v>
      </c>
      <c r="F459" s="487" t="s">
        <v>473</v>
      </c>
      <c r="G459" s="488" t="s">
        <v>474</v>
      </c>
      <c r="H459" s="487" t="s">
        <v>473</v>
      </c>
      <c r="I459" s="488" t="s">
        <v>474</v>
      </c>
      <c r="J459" s="487" t="s">
        <v>473</v>
      </c>
      <c r="K459" s="488" t="s">
        <v>474</v>
      </c>
      <c r="L459" s="487" t="s">
        <v>473</v>
      </c>
      <c r="M459" s="488" t="s">
        <v>474</v>
      </c>
      <c r="N459" s="487" t="s">
        <v>473</v>
      </c>
      <c r="O459" s="488" t="s">
        <v>474</v>
      </c>
      <c r="P459" s="487" t="s">
        <v>473</v>
      </c>
      <c r="Q459" s="488" t="s">
        <v>474</v>
      </c>
      <c r="R459" s="489" t="s">
        <v>473</v>
      </c>
      <c r="S459" s="488" t="s">
        <v>474</v>
      </c>
      <c r="T459" s="487" t="s">
        <v>473</v>
      </c>
      <c r="U459" s="488" t="s">
        <v>474</v>
      </c>
      <c r="V459" s="487" t="s">
        <v>473</v>
      </c>
      <c r="W459" s="488" t="s">
        <v>474</v>
      </c>
      <c r="X459" s="487" t="s">
        <v>473</v>
      </c>
      <c r="Y459" s="488" t="s">
        <v>474</v>
      </c>
      <c r="Z459" s="487" t="s">
        <v>473</v>
      </c>
      <c r="AA459" s="488" t="s">
        <v>474</v>
      </c>
      <c r="AB459" s="487" t="s">
        <v>473</v>
      </c>
      <c r="AC459" s="488" t="s">
        <v>474</v>
      </c>
    </row>
    <row r="460" spans="3:29" x14ac:dyDescent="0.25">
      <c r="C460" s="490">
        <f ca="1">'Step 4-Reports &amp; Comparisons'!BR292*'Step 3-Pricing'!M13</f>
        <v>0</v>
      </c>
      <c r="D460" s="491" t="s">
        <v>461</v>
      </c>
      <c r="E460" s="437">
        <f>ROUND(1-SUM(F460,H460,J460,L460,N460,P460,R460,T460,V460,X460,Z460,AB460),10)</f>
        <v>0</v>
      </c>
      <c r="F460" s="538">
        <v>8.3699999999999997E-2</v>
      </c>
      <c r="G460" s="492">
        <f ca="1">C460*F460</f>
        <v>0</v>
      </c>
      <c r="H460" s="539">
        <v>8.3299999999999999E-2</v>
      </c>
      <c r="I460" s="493">
        <f ca="1">C460*H460</f>
        <v>0</v>
      </c>
      <c r="J460" s="538">
        <v>8.3299999999999999E-2</v>
      </c>
      <c r="K460" s="492">
        <f ca="1">C460*J460</f>
        <v>0</v>
      </c>
      <c r="L460" s="539">
        <v>8.3299999999999999E-2</v>
      </c>
      <c r="M460" s="493">
        <f ca="1">C460*L460</f>
        <v>0</v>
      </c>
      <c r="N460" s="538">
        <v>8.3299999999999999E-2</v>
      </c>
      <c r="O460" s="492">
        <f ca="1">C460*N460</f>
        <v>0</v>
      </c>
      <c r="P460" s="539">
        <v>8.3299999999999999E-2</v>
      </c>
      <c r="Q460" s="492">
        <f ca="1">C460*P460</f>
        <v>0</v>
      </c>
      <c r="R460" s="539">
        <v>8.3299999999999999E-2</v>
      </c>
      <c r="S460" s="492">
        <f ca="1">C460*R460</f>
        <v>0</v>
      </c>
      <c r="T460" s="539">
        <v>8.3299999999999999E-2</v>
      </c>
      <c r="U460" s="493">
        <f ca="1">C460*T460</f>
        <v>0</v>
      </c>
      <c r="V460" s="538">
        <v>8.3299999999999999E-2</v>
      </c>
      <c r="W460" s="492">
        <f ca="1">C460*V460</f>
        <v>0</v>
      </c>
      <c r="X460" s="539">
        <v>8.3299999999999999E-2</v>
      </c>
      <c r="Y460" s="493">
        <f ca="1">C460*X460</f>
        <v>0</v>
      </c>
      <c r="Z460" s="538">
        <v>8.3299999999999999E-2</v>
      </c>
      <c r="AA460" s="492">
        <f ca="1">C460*Z460</f>
        <v>0</v>
      </c>
      <c r="AB460" s="538">
        <v>8.3299999999999999E-2</v>
      </c>
      <c r="AC460" s="492">
        <f ca="1">C460*AB460</f>
        <v>0</v>
      </c>
    </row>
    <row r="461" spans="3:29" ht="15" customHeight="1" x14ac:dyDescent="0.25">
      <c r="C461" s="537">
        <v>0</v>
      </c>
      <c r="D461" s="728" t="s">
        <v>618</v>
      </c>
      <c r="E461" s="424">
        <f>ROUND(1-SUM(F461,H461,J461,L461,N461,P461,R461,T461,V461,X461,Z461,AB461),10)</f>
        <v>0</v>
      </c>
      <c r="F461" s="538">
        <v>8.3699999999999997E-2</v>
      </c>
      <c r="G461" s="492">
        <f>C461*F461</f>
        <v>0</v>
      </c>
      <c r="H461" s="539">
        <v>8.3299999999999999E-2</v>
      </c>
      <c r="I461" s="493">
        <f>C461*H461</f>
        <v>0</v>
      </c>
      <c r="J461" s="538">
        <v>8.3299999999999999E-2</v>
      </c>
      <c r="K461" s="492">
        <f>C461*J461</f>
        <v>0</v>
      </c>
      <c r="L461" s="539">
        <v>8.3299999999999999E-2</v>
      </c>
      <c r="M461" s="493">
        <f>C461*L461</f>
        <v>0</v>
      </c>
      <c r="N461" s="538">
        <v>8.3299999999999999E-2</v>
      </c>
      <c r="O461" s="492">
        <f>C461*N461</f>
        <v>0</v>
      </c>
      <c r="P461" s="539">
        <v>8.3299999999999999E-2</v>
      </c>
      <c r="Q461" s="492">
        <f>C461*P461</f>
        <v>0</v>
      </c>
      <c r="R461" s="539">
        <v>8.3299999999999999E-2</v>
      </c>
      <c r="S461" s="492">
        <f>C461*R461</f>
        <v>0</v>
      </c>
      <c r="T461" s="539">
        <v>8.3299999999999999E-2</v>
      </c>
      <c r="U461" s="493">
        <f>C461*T461</f>
        <v>0</v>
      </c>
      <c r="V461" s="538">
        <v>8.3299999999999999E-2</v>
      </c>
      <c r="W461" s="492">
        <f>C461*V461</f>
        <v>0</v>
      </c>
      <c r="X461" s="539">
        <v>8.3299999999999999E-2</v>
      </c>
      <c r="Y461" s="493">
        <f>C461*X461</f>
        <v>0</v>
      </c>
      <c r="Z461" s="538">
        <v>8.3299999999999999E-2</v>
      </c>
      <c r="AA461" s="492">
        <f>C461*Z461</f>
        <v>0</v>
      </c>
      <c r="AB461" s="538">
        <v>8.3299999999999999E-2</v>
      </c>
      <c r="AC461" s="492">
        <f>C461*AB461</f>
        <v>0</v>
      </c>
    </row>
    <row r="462" spans="3:29" ht="15" customHeight="1" x14ac:dyDescent="0.25">
      <c r="C462" s="537">
        <v>0</v>
      </c>
      <c r="D462" s="728" t="s">
        <v>87</v>
      </c>
      <c r="E462" s="424">
        <f>ROUND(1-SUM(F462,H462,J462,L462,N462,P462,R462,T462,V462,X462,Z462,AB462),10)</f>
        <v>0</v>
      </c>
      <c r="F462" s="538">
        <v>8.3699999999999997E-2</v>
      </c>
      <c r="G462" s="492">
        <f>C462*F462</f>
        <v>0</v>
      </c>
      <c r="H462" s="539">
        <v>8.3299999999999999E-2</v>
      </c>
      <c r="I462" s="493">
        <f>C462*H462</f>
        <v>0</v>
      </c>
      <c r="J462" s="538">
        <v>8.3299999999999999E-2</v>
      </c>
      <c r="K462" s="492">
        <f>C462*J462</f>
        <v>0</v>
      </c>
      <c r="L462" s="539">
        <v>8.3299999999999999E-2</v>
      </c>
      <c r="M462" s="493">
        <f>C462*L462</f>
        <v>0</v>
      </c>
      <c r="N462" s="538">
        <v>8.3299999999999999E-2</v>
      </c>
      <c r="O462" s="492">
        <f>C462*N462</f>
        <v>0</v>
      </c>
      <c r="P462" s="539">
        <v>8.3299999999999999E-2</v>
      </c>
      <c r="Q462" s="492">
        <f>C462*P462</f>
        <v>0</v>
      </c>
      <c r="R462" s="539">
        <v>8.3299999999999999E-2</v>
      </c>
      <c r="S462" s="492">
        <f>C462*R462</f>
        <v>0</v>
      </c>
      <c r="T462" s="539">
        <v>8.3299999999999999E-2</v>
      </c>
      <c r="U462" s="493">
        <f>C462*T462</f>
        <v>0</v>
      </c>
      <c r="V462" s="538">
        <v>8.3299999999999999E-2</v>
      </c>
      <c r="W462" s="492">
        <f>C462*V462</f>
        <v>0</v>
      </c>
      <c r="X462" s="539">
        <v>8.3299999999999999E-2</v>
      </c>
      <c r="Y462" s="493">
        <f>C462*X462</f>
        <v>0</v>
      </c>
      <c r="Z462" s="538">
        <v>8.3299999999999999E-2</v>
      </c>
      <c r="AA462" s="492">
        <f>C462*Z462</f>
        <v>0</v>
      </c>
      <c r="AB462" s="538">
        <v>8.3299999999999999E-2</v>
      </c>
      <c r="AC462" s="492">
        <f>C462*AB462</f>
        <v>0</v>
      </c>
    </row>
    <row r="463" spans="3:29" ht="15" customHeight="1" x14ac:dyDescent="0.25">
      <c r="C463" s="537">
        <v>0</v>
      </c>
      <c r="D463" s="728" t="s">
        <v>232</v>
      </c>
      <c r="E463" s="424">
        <f>ROUND(1-SUM(F463,H463,J463,L463,N463,P463,R463,T463,V463,X463,Z463,AB463),10)</f>
        <v>0</v>
      </c>
      <c r="F463" s="538">
        <v>8.3699999999999997E-2</v>
      </c>
      <c r="G463" s="494">
        <f>C463*F463</f>
        <v>0</v>
      </c>
      <c r="H463" s="539">
        <v>8.3299999999999999E-2</v>
      </c>
      <c r="I463" s="495">
        <f>C463*H463</f>
        <v>0</v>
      </c>
      <c r="J463" s="538">
        <v>8.3299999999999999E-2</v>
      </c>
      <c r="K463" s="494">
        <f>C463*J463</f>
        <v>0</v>
      </c>
      <c r="L463" s="539">
        <v>8.3299999999999999E-2</v>
      </c>
      <c r="M463" s="495">
        <f>C463*L463</f>
        <v>0</v>
      </c>
      <c r="N463" s="538">
        <v>8.3299999999999999E-2</v>
      </c>
      <c r="O463" s="494">
        <f>C463*N463</f>
        <v>0</v>
      </c>
      <c r="P463" s="539">
        <v>8.3299999999999999E-2</v>
      </c>
      <c r="Q463" s="494">
        <f>C463*P463</f>
        <v>0</v>
      </c>
      <c r="R463" s="539">
        <v>8.3299999999999999E-2</v>
      </c>
      <c r="S463" s="494">
        <f>C463*R463</f>
        <v>0</v>
      </c>
      <c r="T463" s="539">
        <v>8.3299999999999999E-2</v>
      </c>
      <c r="U463" s="495">
        <f>C463*T463</f>
        <v>0</v>
      </c>
      <c r="V463" s="538">
        <v>8.3299999999999999E-2</v>
      </c>
      <c r="W463" s="494">
        <f>C463*V463</f>
        <v>0</v>
      </c>
      <c r="X463" s="539">
        <v>8.3299999999999999E-2</v>
      </c>
      <c r="Y463" s="495">
        <f>C463*X463</f>
        <v>0</v>
      </c>
      <c r="Z463" s="538">
        <v>8.3299999999999999E-2</v>
      </c>
      <c r="AA463" s="494">
        <f>C463*Z463</f>
        <v>0</v>
      </c>
      <c r="AB463" s="538">
        <v>8.3299999999999999E-2</v>
      </c>
      <c r="AC463" s="494">
        <f>C463*AB463</f>
        <v>0</v>
      </c>
    </row>
    <row r="464" spans="3:29" ht="15" customHeight="1" thickBot="1" x14ac:dyDescent="0.3">
      <c r="C464" s="496">
        <f ca="1">SUM(C460:C463)</f>
        <v>0</v>
      </c>
      <c r="D464" s="497" t="s">
        <v>468</v>
      </c>
      <c r="E464" s="498"/>
      <c r="F464" s="498"/>
      <c r="G464" s="499">
        <f ca="1">SUM(G460:G463)</f>
        <v>0</v>
      </c>
      <c r="H464" s="497"/>
      <c r="I464" s="500">
        <f ca="1">SUM(I460:I463)</f>
        <v>0</v>
      </c>
      <c r="J464" s="501"/>
      <c r="K464" s="499">
        <f ca="1">SUM(K460:K463)</f>
        <v>0</v>
      </c>
      <c r="L464" s="497"/>
      <c r="M464" s="500">
        <f ca="1">SUM(M460:M463)</f>
        <v>0</v>
      </c>
      <c r="N464" s="501"/>
      <c r="O464" s="499">
        <f ca="1">SUM(O460:O463)</f>
        <v>0</v>
      </c>
      <c r="P464" s="497"/>
      <c r="Q464" s="499">
        <f ca="1">SUM(Q460:Q463)</f>
        <v>0</v>
      </c>
      <c r="R464" s="497"/>
      <c r="S464" s="499">
        <f ca="1">SUM(S460:S463)</f>
        <v>0</v>
      </c>
      <c r="T464" s="497"/>
      <c r="U464" s="500">
        <f ca="1">SUM(U460:U463)</f>
        <v>0</v>
      </c>
      <c r="V464" s="501"/>
      <c r="W464" s="499">
        <f ca="1">SUM(W460:W463)</f>
        <v>0</v>
      </c>
      <c r="X464" s="497"/>
      <c r="Y464" s="500">
        <f ca="1">SUM(Y460:Y463)</f>
        <v>0</v>
      </c>
      <c r="Z464" s="501"/>
      <c r="AA464" s="499">
        <f ca="1">SUM(AA460:AA463)</f>
        <v>0</v>
      </c>
      <c r="AB464" s="501"/>
      <c r="AC464" s="499">
        <f ca="1">SUM(AC460:AC463)</f>
        <v>0</v>
      </c>
    </row>
    <row r="465" spans="3:83" ht="13.8" thickBot="1" x14ac:dyDescent="0.3">
      <c r="C465" s="502"/>
      <c r="D465" s="503"/>
      <c r="E465" s="317"/>
      <c r="F465" s="317"/>
      <c r="G465" s="317"/>
      <c r="H465" s="317"/>
      <c r="I465" s="317"/>
      <c r="J465" s="317"/>
      <c r="K465" s="317"/>
      <c r="L465" s="317"/>
      <c r="M465" s="317"/>
      <c r="N465" s="317"/>
      <c r="O465" s="317"/>
      <c r="P465" s="317"/>
      <c r="Q465" s="317"/>
      <c r="R465" s="317"/>
      <c r="S465" s="317"/>
      <c r="T465" s="317"/>
      <c r="U465" s="317"/>
      <c r="V465" s="317"/>
      <c r="W465" s="317"/>
      <c r="X465" s="317"/>
      <c r="Y465" s="317"/>
      <c r="Z465" s="317"/>
      <c r="AA465" s="317"/>
      <c r="AB465" s="317"/>
      <c r="AC465" s="504"/>
    </row>
    <row r="466" spans="3:83" ht="26.4" x14ac:dyDescent="0.25">
      <c r="C466" s="817" t="s">
        <v>649</v>
      </c>
      <c r="D466" s="506"/>
      <c r="E466" s="507" t="s">
        <v>467</v>
      </c>
      <c r="F466" s="508" t="s">
        <v>473</v>
      </c>
      <c r="G466" s="509" t="s">
        <v>474</v>
      </c>
      <c r="H466" s="508" t="s">
        <v>473</v>
      </c>
      <c r="I466" s="509" t="s">
        <v>474</v>
      </c>
      <c r="J466" s="508" t="s">
        <v>473</v>
      </c>
      <c r="K466" s="509" t="s">
        <v>474</v>
      </c>
      <c r="L466" s="508" t="s">
        <v>473</v>
      </c>
      <c r="M466" s="509" t="s">
        <v>474</v>
      </c>
      <c r="N466" s="508" t="s">
        <v>473</v>
      </c>
      <c r="O466" s="509" t="s">
        <v>474</v>
      </c>
      <c r="P466" s="508" t="s">
        <v>473</v>
      </c>
      <c r="Q466" s="509" t="s">
        <v>474</v>
      </c>
      <c r="R466" s="510" t="s">
        <v>473</v>
      </c>
      <c r="S466" s="509" t="s">
        <v>474</v>
      </c>
      <c r="T466" s="508" t="s">
        <v>473</v>
      </c>
      <c r="U466" s="509" t="s">
        <v>474</v>
      </c>
      <c r="V466" s="508" t="s">
        <v>473</v>
      </c>
      <c r="W466" s="509" t="s">
        <v>474</v>
      </c>
      <c r="X466" s="508" t="s">
        <v>473</v>
      </c>
      <c r="Y466" s="509" t="s">
        <v>474</v>
      </c>
      <c r="Z466" s="508" t="s">
        <v>473</v>
      </c>
      <c r="AA466" s="509" t="s">
        <v>474</v>
      </c>
      <c r="AB466" s="508" t="s">
        <v>473</v>
      </c>
      <c r="AC466" s="509" t="s">
        <v>474</v>
      </c>
    </row>
    <row r="467" spans="3:83" x14ac:dyDescent="0.25">
      <c r="C467" s="490">
        <f>SUM(_Dept8Office)</f>
        <v>0</v>
      </c>
      <c r="D467" s="511" t="s">
        <v>466</v>
      </c>
      <c r="E467" s="424">
        <f>ROUND(1-SUM(F467,H467,J467,L467,N467,P467,R467,T467,V467,X467,Z467,AB467),10)</f>
        <v>0</v>
      </c>
      <c r="F467" s="538">
        <v>8.3699999999999997E-2</v>
      </c>
      <c r="G467" s="513">
        <f>C467*F467</f>
        <v>0</v>
      </c>
      <c r="H467" s="539">
        <v>8.3299999999999999E-2</v>
      </c>
      <c r="I467" s="514">
        <f>C467*H467</f>
        <v>0</v>
      </c>
      <c r="J467" s="538">
        <v>8.3299999999999999E-2</v>
      </c>
      <c r="K467" s="513">
        <f>C467*J467</f>
        <v>0</v>
      </c>
      <c r="L467" s="539">
        <v>8.3299999999999999E-2</v>
      </c>
      <c r="M467" s="514">
        <f>C467*L467</f>
        <v>0</v>
      </c>
      <c r="N467" s="538">
        <v>8.3299999999999999E-2</v>
      </c>
      <c r="O467" s="513">
        <f>C467*N467</f>
        <v>0</v>
      </c>
      <c r="P467" s="539">
        <v>8.3299999999999999E-2</v>
      </c>
      <c r="Q467" s="513">
        <f>C467*P467</f>
        <v>0</v>
      </c>
      <c r="R467" s="539">
        <v>8.3299999999999999E-2</v>
      </c>
      <c r="S467" s="513">
        <f>C467*R467</f>
        <v>0</v>
      </c>
      <c r="T467" s="539">
        <v>8.3299999999999999E-2</v>
      </c>
      <c r="U467" s="514">
        <f>C467*T467</f>
        <v>0</v>
      </c>
      <c r="V467" s="538">
        <v>8.3299999999999999E-2</v>
      </c>
      <c r="W467" s="513">
        <f>C467*V467</f>
        <v>0</v>
      </c>
      <c r="X467" s="539">
        <v>8.3299999999999999E-2</v>
      </c>
      <c r="Y467" s="514">
        <f>C467*X467</f>
        <v>0</v>
      </c>
      <c r="Z467" s="538">
        <v>8.3299999999999999E-2</v>
      </c>
      <c r="AA467" s="513">
        <f>C467*Z467</f>
        <v>0</v>
      </c>
      <c r="AB467" s="538">
        <v>8.3299999999999999E-2</v>
      </c>
      <c r="AC467" s="513">
        <f>C467*AB467</f>
        <v>0</v>
      </c>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c r="BQ467" s="81"/>
      <c r="BR467" s="81"/>
      <c r="BS467" s="81"/>
      <c r="BT467" s="81"/>
      <c r="BU467" s="81"/>
      <c r="BV467" s="81"/>
      <c r="BW467" s="81"/>
      <c r="BX467" s="81"/>
      <c r="BY467" s="81"/>
      <c r="BZ467" s="81"/>
      <c r="CA467" s="81"/>
      <c r="CB467" s="81"/>
      <c r="CC467" s="81"/>
      <c r="CD467" s="81"/>
      <c r="CE467" s="81"/>
    </row>
    <row r="468" spans="3:83" x14ac:dyDescent="0.25">
      <c r="C468" s="490">
        <f>SUM(_Dept8Field)</f>
        <v>0</v>
      </c>
      <c r="D468" s="491" t="s">
        <v>503</v>
      </c>
      <c r="E468" s="424">
        <f>ROUND(1-SUM(F468,H468,J468,L468,N468,P468,R468,T468,V468,X468,Z468,AB468),10)</f>
        <v>0</v>
      </c>
      <c r="F468" s="538">
        <v>8.3699999999999997E-2</v>
      </c>
      <c r="G468" s="513">
        <f>C468*F468</f>
        <v>0</v>
      </c>
      <c r="H468" s="539">
        <v>8.3299999999999999E-2</v>
      </c>
      <c r="I468" s="514">
        <f>C468*H468</f>
        <v>0</v>
      </c>
      <c r="J468" s="538">
        <v>8.3299999999999999E-2</v>
      </c>
      <c r="K468" s="513">
        <f>C468*J468</f>
        <v>0</v>
      </c>
      <c r="L468" s="539">
        <v>8.3299999999999999E-2</v>
      </c>
      <c r="M468" s="514">
        <f>C468*L468</f>
        <v>0</v>
      </c>
      <c r="N468" s="538">
        <v>8.3299999999999999E-2</v>
      </c>
      <c r="O468" s="513">
        <f>C468*N468</f>
        <v>0</v>
      </c>
      <c r="P468" s="539">
        <v>8.3299999999999999E-2</v>
      </c>
      <c r="Q468" s="513">
        <f>C468*P468</f>
        <v>0</v>
      </c>
      <c r="R468" s="539">
        <v>8.3299999999999999E-2</v>
      </c>
      <c r="S468" s="513">
        <f>C468*R468</f>
        <v>0</v>
      </c>
      <c r="T468" s="539">
        <v>8.3299999999999999E-2</v>
      </c>
      <c r="U468" s="514">
        <f>C468*T468</f>
        <v>0</v>
      </c>
      <c r="V468" s="538">
        <v>8.3299999999999999E-2</v>
      </c>
      <c r="W468" s="513">
        <f>C468*V468</f>
        <v>0</v>
      </c>
      <c r="X468" s="539">
        <v>8.3299999999999999E-2</v>
      </c>
      <c r="Y468" s="514">
        <f>C468*X468</f>
        <v>0</v>
      </c>
      <c r="Z468" s="538">
        <v>8.3299999999999999E-2</v>
      </c>
      <c r="AA468" s="513">
        <f>C468*Z468</f>
        <v>0</v>
      </c>
      <c r="AB468" s="538">
        <v>8.3299999999999999E-2</v>
      </c>
      <c r="AC468" s="513">
        <f>C468*AB468</f>
        <v>0</v>
      </c>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row>
    <row r="469" spans="3:83" ht="15" customHeight="1" x14ac:dyDescent="0.25">
      <c r="C469" s="537">
        <v>0</v>
      </c>
      <c r="D469" s="728" t="s">
        <v>617</v>
      </c>
      <c r="E469" s="424">
        <f>ROUND(1-SUM(F469,H469,J469,L469,N469,P469,R469,T469,V469,X469,Z469,AB469),10)</f>
        <v>0</v>
      </c>
      <c r="F469" s="538">
        <v>8.3699999999999997E-2</v>
      </c>
      <c r="G469" s="492">
        <f>C469*F469</f>
        <v>0</v>
      </c>
      <c r="H469" s="539">
        <v>8.3299999999999999E-2</v>
      </c>
      <c r="I469" s="493">
        <f>C469*H469</f>
        <v>0</v>
      </c>
      <c r="J469" s="538">
        <v>8.3299999999999999E-2</v>
      </c>
      <c r="K469" s="492">
        <f>C469*J469</f>
        <v>0</v>
      </c>
      <c r="L469" s="539">
        <v>8.3299999999999999E-2</v>
      </c>
      <c r="M469" s="493">
        <f>C469*L469</f>
        <v>0</v>
      </c>
      <c r="N469" s="538">
        <v>8.3299999999999999E-2</v>
      </c>
      <c r="O469" s="492">
        <f>C469*N469</f>
        <v>0</v>
      </c>
      <c r="P469" s="539">
        <v>8.3299999999999999E-2</v>
      </c>
      <c r="Q469" s="492">
        <f>C469*P469</f>
        <v>0</v>
      </c>
      <c r="R469" s="539">
        <v>8.3299999999999999E-2</v>
      </c>
      <c r="S469" s="492">
        <f>C469*R469</f>
        <v>0</v>
      </c>
      <c r="T469" s="539">
        <v>8.3299999999999999E-2</v>
      </c>
      <c r="U469" s="493">
        <f>C469*T469</f>
        <v>0</v>
      </c>
      <c r="V469" s="538">
        <v>8.3299999999999999E-2</v>
      </c>
      <c r="W469" s="492">
        <f>C469*V469</f>
        <v>0</v>
      </c>
      <c r="X469" s="539">
        <v>8.3299999999999999E-2</v>
      </c>
      <c r="Y469" s="493">
        <f>C469*X469</f>
        <v>0</v>
      </c>
      <c r="Z469" s="538">
        <v>8.3299999999999999E-2</v>
      </c>
      <c r="AA469" s="492">
        <f>C469*Z469</f>
        <v>0</v>
      </c>
      <c r="AB469" s="538">
        <v>8.3299999999999999E-2</v>
      </c>
      <c r="AC469" s="492">
        <f>C469*AB469</f>
        <v>0</v>
      </c>
    </row>
    <row r="470" spans="3:83" ht="15" customHeight="1" thickBot="1" x14ac:dyDescent="0.3">
      <c r="C470" s="496">
        <f>SUM(C467:C469)</f>
        <v>0</v>
      </c>
      <c r="D470" s="497" t="s">
        <v>616</v>
      </c>
      <c r="E470" s="419"/>
      <c r="F470" s="515"/>
      <c r="G470" s="499">
        <f>SUM(G467:G469)</f>
        <v>0</v>
      </c>
      <c r="H470" s="516"/>
      <c r="I470" s="500">
        <f>SUM(I467:I469)</f>
        <v>0</v>
      </c>
      <c r="J470" s="419"/>
      <c r="K470" s="499">
        <f>SUM(K467:K469)</f>
        <v>0</v>
      </c>
      <c r="L470" s="516"/>
      <c r="M470" s="500">
        <f>SUM(M467:M469)</f>
        <v>0</v>
      </c>
      <c r="N470" s="419"/>
      <c r="O470" s="499">
        <f>SUM(O467:O469)</f>
        <v>0</v>
      </c>
      <c r="P470" s="516"/>
      <c r="Q470" s="499">
        <f>SUM(Q467:Q469)</f>
        <v>0</v>
      </c>
      <c r="R470" s="516"/>
      <c r="S470" s="499">
        <f>SUM(S467:S469)</f>
        <v>0</v>
      </c>
      <c r="T470" s="516"/>
      <c r="U470" s="500">
        <f>SUM(U467:U469)</f>
        <v>0</v>
      </c>
      <c r="V470" s="419"/>
      <c r="W470" s="499">
        <f>SUM(W467:W469)</f>
        <v>0</v>
      </c>
      <c r="X470" s="516"/>
      <c r="Y470" s="500">
        <f>SUM(Y467:Y469)</f>
        <v>0</v>
      </c>
      <c r="Z470" s="419"/>
      <c r="AA470" s="499">
        <f>SUM(AA467:AA469)</f>
        <v>0</v>
      </c>
      <c r="AB470" s="419"/>
      <c r="AC470" s="499">
        <f>SUM(AC467:AC469)</f>
        <v>0</v>
      </c>
      <c r="AH470" s="512"/>
      <c r="AI470" s="512"/>
      <c r="AJ470" s="512"/>
      <c r="AK470" s="512"/>
      <c r="AL470" s="512"/>
      <c r="AM470" s="512"/>
      <c r="AN470" s="512"/>
      <c r="AO470" s="512"/>
      <c r="AP470" s="512"/>
      <c r="AQ470" s="512"/>
      <c r="AR470" s="512"/>
      <c r="AS470" s="512"/>
      <c r="AT470" s="512"/>
      <c r="AU470" s="512"/>
      <c r="AV470" s="512"/>
      <c r="AW470" s="512"/>
      <c r="AX470" s="512"/>
      <c r="AY470" s="512"/>
      <c r="AZ470" s="512"/>
      <c r="BA470" s="512"/>
      <c r="BB470" s="512"/>
      <c r="BC470" s="512"/>
      <c r="BD470" s="512"/>
      <c r="BE470" s="512"/>
      <c r="BF470" s="512"/>
      <c r="BG470" s="512"/>
      <c r="BH470" s="512"/>
      <c r="BI470" s="512"/>
      <c r="BJ470" s="512"/>
      <c r="BK470" s="512"/>
      <c r="BL470" s="512"/>
      <c r="BM470" s="512"/>
      <c r="BN470" s="512"/>
      <c r="BO470" s="512"/>
      <c r="BP470" s="512"/>
      <c r="BQ470" s="512"/>
      <c r="BR470" s="512"/>
      <c r="BS470" s="512"/>
      <c r="BT470" s="512"/>
      <c r="BU470" s="512"/>
      <c r="BV470" s="512"/>
      <c r="BW470" s="512"/>
      <c r="BX470" s="512"/>
      <c r="BY470" s="512"/>
      <c r="BZ470" s="512"/>
      <c r="CA470" s="512"/>
      <c r="CB470" s="512"/>
      <c r="CC470" s="512"/>
      <c r="CD470" s="512"/>
      <c r="CE470" s="512"/>
    </row>
    <row r="471" spans="3:83" ht="13.8" thickBot="1" x14ac:dyDescent="0.3">
      <c r="C471" s="502"/>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c r="AA471" s="317"/>
      <c r="AB471" s="317"/>
      <c r="AC471" s="504"/>
    </row>
    <row r="472" spans="3:83" ht="26.4" x14ac:dyDescent="0.25">
      <c r="C472" s="505" t="s">
        <v>472</v>
      </c>
      <c r="D472" s="506"/>
      <c r="E472" s="507" t="s">
        <v>467</v>
      </c>
      <c r="F472" s="508" t="s">
        <v>473</v>
      </c>
      <c r="G472" s="509" t="s">
        <v>474</v>
      </c>
      <c r="H472" s="508" t="s">
        <v>473</v>
      </c>
      <c r="I472" s="509" t="s">
        <v>474</v>
      </c>
      <c r="J472" s="508" t="s">
        <v>473</v>
      </c>
      <c r="K472" s="509" t="s">
        <v>474</v>
      </c>
      <c r="L472" s="508" t="s">
        <v>473</v>
      </c>
      <c r="M472" s="509" t="s">
        <v>474</v>
      </c>
      <c r="N472" s="508" t="s">
        <v>473</v>
      </c>
      <c r="O472" s="509" t="s">
        <v>474</v>
      </c>
      <c r="P472" s="508" t="s">
        <v>473</v>
      </c>
      <c r="Q472" s="509" t="s">
        <v>474</v>
      </c>
      <c r="R472" s="510" t="s">
        <v>473</v>
      </c>
      <c r="S472" s="509" t="s">
        <v>474</v>
      </c>
      <c r="T472" s="508" t="s">
        <v>473</v>
      </c>
      <c r="U472" s="509" t="s">
        <v>474</v>
      </c>
      <c r="V472" s="508" t="s">
        <v>473</v>
      </c>
      <c r="W472" s="509" t="s">
        <v>474</v>
      </c>
      <c r="X472" s="508" t="s">
        <v>473</v>
      </c>
      <c r="Y472" s="509" t="s">
        <v>474</v>
      </c>
      <c r="Z472" s="508" t="s">
        <v>473</v>
      </c>
      <c r="AA472" s="509" t="s">
        <v>474</v>
      </c>
      <c r="AB472" s="508" t="s">
        <v>473</v>
      </c>
      <c r="AC472" s="509" t="s">
        <v>474</v>
      </c>
    </row>
    <row r="473" spans="3:83" x14ac:dyDescent="0.25">
      <c r="C473" s="490">
        <f>SUM('Step 2-Overhead'!AR$10:AR$21)</f>
        <v>0</v>
      </c>
      <c r="D473" s="511" t="s">
        <v>330</v>
      </c>
      <c r="E473" s="437">
        <f t="shared" ref="E473:E483" si="117">ROUND(1-SUM(F473,H473,J473,L473,N473,P473,R473,T473,V473,X473,Z473,AB473),10)</f>
        <v>0</v>
      </c>
      <c r="F473" s="538">
        <v>8.3699999999999997E-2</v>
      </c>
      <c r="G473" s="513">
        <f t="shared" ref="G473:G483" si="118">C473*F473</f>
        <v>0</v>
      </c>
      <c r="H473" s="539">
        <v>8.3299999999999999E-2</v>
      </c>
      <c r="I473" s="514">
        <f t="shared" ref="I473:I483" si="119">C473*H473</f>
        <v>0</v>
      </c>
      <c r="J473" s="538">
        <v>8.3299999999999999E-2</v>
      </c>
      <c r="K473" s="513">
        <f t="shared" ref="K473:K483" si="120">C473*J473</f>
        <v>0</v>
      </c>
      <c r="L473" s="539">
        <v>8.3299999999999999E-2</v>
      </c>
      <c r="M473" s="514">
        <f t="shared" ref="M473:M483" si="121">C473*L473</f>
        <v>0</v>
      </c>
      <c r="N473" s="538">
        <v>8.3299999999999999E-2</v>
      </c>
      <c r="O473" s="513">
        <f t="shared" ref="O473:O483" si="122">C473*N473</f>
        <v>0</v>
      </c>
      <c r="P473" s="539">
        <v>8.3299999999999999E-2</v>
      </c>
      <c r="Q473" s="513">
        <f t="shared" ref="Q473:Q483" si="123">C473*P473</f>
        <v>0</v>
      </c>
      <c r="R473" s="539">
        <v>8.3299999999999999E-2</v>
      </c>
      <c r="S473" s="513">
        <f t="shared" ref="S473:S483" si="124">C473*R473</f>
        <v>0</v>
      </c>
      <c r="T473" s="539">
        <v>8.3299999999999999E-2</v>
      </c>
      <c r="U473" s="514">
        <f t="shared" ref="U473:U483" si="125">C473*T473</f>
        <v>0</v>
      </c>
      <c r="V473" s="538">
        <v>8.3299999999999999E-2</v>
      </c>
      <c r="W473" s="513">
        <f t="shared" ref="W473:W483" si="126">C473*V473</f>
        <v>0</v>
      </c>
      <c r="X473" s="539">
        <v>8.3299999999999999E-2</v>
      </c>
      <c r="Y473" s="514">
        <f t="shared" ref="Y473:Y483" si="127">C473*X473</f>
        <v>0</v>
      </c>
      <c r="Z473" s="538">
        <v>8.3299999999999999E-2</v>
      </c>
      <c r="AA473" s="513">
        <f t="shared" ref="AA473:AA483" si="128">C473*Z473</f>
        <v>0</v>
      </c>
      <c r="AB473" s="538">
        <v>8.3299999999999999E-2</v>
      </c>
      <c r="AC473" s="513">
        <f t="shared" ref="AC473:AC483" si="129">C473*AB473</f>
        <v>0</v>
      </c>
    </row>
    <row r="474" spans="3:83" x14ac:dyDescent="0.25">
      <c r="C474" s="490">
        <f>SUM('Step 2-Overhead'!AR$24:AR$38)</f>
        <v>0</v>
      </c>
      <c r="D474" s="511" t="s">
        <v>382</v>
      </c>
      <c r="E474" s="424">
        <f t="shared" si="117"/>
        <v>0</v>
      </c>
      <c r="F474" s="538">
        <v>8.3699999999999997E-2</v>
      </c>
      <c r="G474" s="513">
        <f t="shared" si="118"/>
        <v>0</v>
      </c>
      <c r="H474" s="539">
        <v>8.3299999999999999E-2</v>
      </c>
      <c r="I474" s="514">
        <f t="shared" si="119"/>
        <v>0</v>
      </c>
      <c r="J474" s="538">
        <v>8.3299999999999999E-2</v>
      </c>
      <c r="K474" s="513">
        <f t="shared" si="120"/>
        <v>0</v>
      </c>
      <c r="L474" s="539">
        <v>8.3299999999999999E-2</v>
      </c>
      <c r="M474" s="514">
        <f t="shared" si="121"/>
        <v>0</v>
      </c>
      <c r="N474" s="538">
        <v>8.3299999999999999E-2</v>
      </c>
      <c r="O474" s="513">
        <f t="shared" si="122"/>
        <v>0</v>
      </c>
      <c r="P474" s="539">
        <v>8.3299999999999999E-2</v>
      </c>
      <c r="Q474" s="513">
        <f t="shared" si="123"/>
        <v>0</v>
      </c>
      <c r="R474" s="539">
        <v>8.3299999999999999E-2</v>
      </c>
      <c r="S474" s="513">
        <f t="shared" si="124"/>
        <v>0</v>
      </c>
      <c r="T474" s="539">
        <v>8.3299999999999999E-2</v>
      </c>
      <c r="U474" s="514">
        <f t="shared" si="125"/>
        <v>0</v>
      </c>
      <c r="V474" s="538">
        <v>8.3299999999999999E-2</v>
      </c>
      <c r="W474" s="513">
        <f t="shared" si="126"/>
        <v>0</v>
      </c>
      <c r="X474" s="539">
        <v>8.3299999999999999E-2</v>
      </c>
      <c r="Y474" s="514">
        <f t="shared" si="127"/>
        <v>0</v>
      </c>
      <c r="Z474" s="538">
        <v>8.3299999999999999E-2</v>
      </c>
      <c r="AA474" s="513">
        <f t="shared" si="128"/>
        <v>0</v>
      </c>
      <c r="AB474" s="538">
        <v>8.3299999999999999E-2</v>
      </c>
      <c r="AC474" s="513">
        <f t="shared" si="129"/>
        <v>0</v>
      </c>
    </row>
    <row r="475" spans="3:83" x14ac:dyDescent="0.25">
      <c r="C475" s="490">
        <f>SUM('Step 2-Overhead'!AR$41:AR$48)</f>
        <v>0</v>
      </c>
      <c r="D475" s="511" t="s">
        <v>331</v>
      </c>
      <c r="E475" s="424">
        <f t="shared" si="117"/>
        <v>0</v>
      </c>
      <c r="F475" s="538">
        <v>8.3699999999999997E-2</v>
      </c>
      <c r="G475" s="513">
        <f t="shared" si="118"/>
        <v>0</v>
      </c>
      <c r="H475" s="539">
        <v>8.3299999999999999E-2</v>
      </c>
      <c r="I475" s="514">
        <f t="shared" si="119"/>
        <v>0</v>
      </c>
      <c r="J475" s="538">
        <v>8.3299999999999999E-2</v>
      </c>
      <c r="K475" s="513">
        <f t="shared" si="120"/>
        <v>0</v>
      </c>
      <c r="L475" s="539">
        <v>8.3299999999999999E-2</v>
      </c>
      <c r="M475" s="514">
        <f t="shared" si="121"/>
        <v>0</v>
      </c>
      <c r="N475" s="538">
        <v>8.3299999999999999E-2</v>
      </c>
      <c r="O475" s="513">
        <f t="shared" si="122"/>
        <v>0</v>
      </c>
      <c r="P475" s="539">
        <v>8.3299999999999999E-2</v>
      </c>
      <c r="Q475" s="513">
        <f t="shared" si="123"/>
        <v>0</v>
      </c>
      <c r="R475" s="539">
        <v>8.3299999999999999E-2</v>
      </c>
      <c r="S475" s="513">
        <f t="shared" si="124"/>
        <v>0</v>
      </c>
      <c r="T475" s="539">
        <v>8.3299999999999999E-2</v>
      </c>
      <c r="U475" s="514">
        <f t="shared" si="125"/>
        <v>0</v>
      </c>
      <c r="V475" s="538">
        <v>8.3299999999999999E-2</v>
      </c>
      <c r="W475" s="513">
        <f t="shared" si="126"/>
        <v>0</v>
      </c>
      <c r="X475" s="539">
        <v>8.3299999999999999E-2</v>
      </c>
      <c r="Y475" s="514">
        <f t="shared" si="127"/>
        <v>0</v>
      </c>
      <c r="Z475" s="538">
        <v>8.3299999999999999E-2</v>
      </c>
      <c r="AA475" s="513">
        <f t="shared" si="128"/>
        <v>0</v>
      </c>
      <c r="AB475" s="538">
        <v>8.3299999999999999E-2</v>
      </c>
      <c r="AC475" s="513">
        <f t="shared" si="129"/>
        <v>0</v>
      </c>
    </row>
    <row r="476" spans="3:83" x14ac:dyDescent="0.25">
      <c r="C476" s="490">
        <f>SUM('Step 2-Overhead'!AR$51:AR$61)</f>
        <v>0</v>
      </c>
      <c r="D476" s="511" t="s">
        <v>366</v>
      </c>
      <c r="E476" s="424">
        <f t="shared" si="117"/>
        <v>0</v>
      </c>
      <c r="F476" s="538">
        <v>8.3699999999999997E-2</v>
      </c>
      <c r="G476" s="513">
        <f t="shared" si="118"/>
        <v>0</v>
      </c>
      <c r="H476" s="539">
        <v>8.3299999999999999E-2</v>
      </c>
      <c r="I476" s="514">
        <f t="shared" si="119"/>
        <v>0</v>
      </c>
      <c r="J476" s="538">
        <v>8.3299999999999999E-2</v>
      </c>
      <c r="K476" s="513">
        <f t="shared" si="120"/>
        <v>0</v>
      </c>
      <c r="L476" s="539">
        <v>8.3299999999999999E-2</v>
      </c>
      <c r="M476" s="514">
        <f t="shared" si="121"/>
        <v>0</v>
      </c>
      <c r="N476" s="538">
        <v>8.3299999999999999E-2</v>
      </c>
      <c r="O476" s="513">
        <f t="shared" si="122"/>
        <v>0</v>
      </c>
      <c r="P476" s="539">
        <v>8.3299999999999999E-2</v>
      </c>
      <c r="Q476" s="513">
        <f t="shared" si="123"/>
        <v>0</v>
      </c>
      <c r="R476" s="539">
        <v>8.3299999999999999E-2</v>
      </c>
      <c r="S476" s="513">
        <f t="shared" si="124"/>
        <v>0</v>
      </c>
      <c r="T476" s="539">
        <v>8.3299999999999999E-2</v>
      </c>
      <c r="U476" s="514">
        <f t="shared" si="125"/>
        <v>0</v>
      </c>
      <c r="V476" s="538">
        <v>8.3299999999999999E-2</v>
      </c>
      <c r="W476" s="513">
        <f t="shared" si="126"/>
        <v>0</v>
      </c>
      <c r="X476" s="539">
        <v>8.3299999999999999E-2</v>
      </c>
      <c r="Y476" s="514">
        <f t="shared" si="127"/>
        <v>0</v>
      </c>
      <c r="Z476" s="538">
        <v>8.3299999999999999E-2</v>
      </c>
      <c r="AA476" s="513">
        <f t="shared" si="128"/>
        <v>0</v>
      </c>
      <c r="AB476" s="538">
        <v>8.3299999999999999E-2</v>
      </c>
      <c r="AC476" s="513">
        <f t="shared" si="129"/>
        <v>0</v>
      </c>
    </row>
    <row r="477" spans="3:83" x14ac:dyDescent="0.25">
      <c r="C477" s="490">
        <f>SUM('Step 2-Overhead'!AR$64:AR$88)</f>
        <v>0</v>
      </c>
      <c r="D477" s="511" t="s">
        <v>334</v>
      </c>
      <c r="E477" s="424">
        <f t="shared" si="117"/>
        <v>0</v>
      </c>
      <c r="F477" s="538">
        <v>8.3699999999999997E-2</v>
      </c>
      <c r="G477" s="513">
        <f t="shared" si="118"/>
        <v>0</v>
      </c>
      <c r="H477" s="539">
        <v>8.3299999999999999E-2</v>
      </c>
      <c r="I477" s="514">
        <f t="shared" si="119"/>
        <v>0</v>
      </c>
      <c r="J477" s="538">
        <v>8.3299999999999999E-2</v>
      </c>
      <c r="K477" s="513">
        <f t="shared" si="120"/>
        <v>0</v>
      </c>
      <c r="L477" s="539">
        <v>8.3299999999999999E-2</v>
      </c>
      <c r="M477" s="514">
        <f t="shared" si="121"/>
        <v>0</v>
      </c>
      <c r="N477" s="538">
        <v>8.3299999999999999E-2</v>
      </c>
      <c r="O477" s="513">
        <f t="shared" si="122"/>
        <v>0</v>
      </c>
      <c r="P477" s="539">
        <v>8.3299999999999999E-2</v>
      </c>
      <c r="Q477" s="513">
        <f t="shared" si="123"/>
        <v>0</v>
      </c>
      <c r="R477" s="539">
        <v>8.3299999999999999E-2</v>
      </c>
      <c r="S477" s="513">
        <f t="shared" si="124"/>
        <v>0</v>
      </c>
      <c r="T477" s="539">
        <v>8.3299999999999999E-2</v>
      </c>
      <c r="U477" s="514">
        <f t="shared" si="125"/>
        <v>0</v>
      </c>
      <c r="V477" s="538">
        <v>8.3299999999999999E-2</v>
      </c>
      <c r="W477" s="513">
        <f t="shared" si="126"/>
        <v>0</v>
      </c>
      <c r="X477" s="539">
        <v>8.3299999999999999E-2</v>
      </c>
      <c r="Y477" s="514">
        <f t="shared" si="127"/>
        <v>0</v>
      </c>
      <c r="Z477" s="538">
        <v>8.3299999999999999E-2</v>
      </c>
      <c r="AA477" s="513">
        <f t="shared" si="128"/>
        <v>0</v>
      </c>
      <c r="AB477" s="538">
        <v>8.3299999999999999E-2</v>
      </c>
      <c r="AC477" s="513">
        <f t="shared" si="129"/>
        <v>0</v>
      </c>
    </row>
    <row r="478" spans="3:83" x14ac:dyDescent="0.25">
      <c r="C478" s="490">
        <f>SUM('Step 2-Overhead'!AR$91:AR$101)</f>
        <v>0</v>
      </c>
      <c r="D478" s="511" t="s">
        <v>332</v>
      </c>
      <c r="E478" s="424">
        <f t="shared" si="117"/>
        <v>0</v>
      </c>
      <c r="F478" s="538">
        <v>8.3699999999999997E-2</v>
      </c>
      <c r="G478" s="513">
        <f t="shared" si="118"/>
        <v>0</v>
      </c>
      <c r="H478" s="539">
        <v>8.3299999999999999E-2</v>
      </c>
      <c r="I478" s="514">
        <f t="shared" si="119"/>
        <v>0</v>
      </c>
      <c r="J478" s="538">
        <v>8.3299999999999999E-2</v>
      </c>
      <c r="K478" s="513">
        <f t="shared" si="120"/>
        <v>0</v>
      </c>
      <c r="L478" s="539">
        <v>8.3299999999999999E-2</v>
      </c>
      <c r="M478" s="514">
        <f t="shared" si="121"/>
        <v>0</v>
      </c>
      <c r="N478" s="538">
        <v>8.3299999999999999E-2</v>
      </c>
      <c r="O478" s="513">
        <f t="shared" si="122"/>
        <v>0</v>
      </c>
      <c r="P478" s="539">
        <v>8.3299999999999999E-2</v>
      </c>
      <c r="Q478" s="513">
        <f t="shared" si="123"/>
        <v>0</v>
      </c>
      <c r="R478" s="539">
        <v>8.3299999999999999E-2</v>
      </c>
      <c r="S478" s="513">
        <f t="shared" si="124"/>
        <v>0</v>
      </c>
      <c r="T478" s="539">
        <v>8.3299999999999999E-2</v>
      </c>
      <c r="U478" s="514">
        <f t="shared" si="125"/>
        <v>0</v>
      </c>
      <c r="V478" s="538">
        <v>8.3299999999999999E-2</v>
      </c>
      <c r="W478" s="513">
        <f t="shared" si="126"/>
        <v>0</v>
      </c>
      <c r="X478" s="539">
        <v>8.3299999999999999E-2</v>
      </c>
      <c r="Y478" s="514">
        <f t="shared" si="127"/>
        <v>0</v>
      </c>
      <c r="Z478" s="538">
        <v>8.3299999999999999E-2</v>
      </c>
      <c r="AA478" s="513">
        <f t="shared" si="128"/>
        <v>0</v>
      </c>
      <c r="AB478" s="538">
        <v>8.3299999999999999E-2</v>
      </c>
      <c r="AC478" s="513">
        <f t="shared" si="129"/>
        <v>0</v>
      </c>
    </row>
    <row r="479" spans="3:83" x14ac:dyDescent="0.25">
      <c r="C479" s="517">
        <f>SUM('Step 2-Overhead'!AR$104:AR$110)</f>
        <v>0</v>
      </c>
      <c r="D479" s="511" t="s">
        <v>333</v>
      </c>
      <c r="E479" s="424">
        <f t="shared" si="117"/>
        <v>0</v>
      </c>
      <c r="F479" s="538">
        <v>8.3699999999999997E-2</v>
      </c>
      <c r="G479" s="513">
        <f t="shared" si="118"/>
        <v>0</v>
      </c>
      <c r="H479" s="539">
        <v>8.3299999999999999E-2</v>
      </c>
      <c r="I479" s="514">
        <f t="shared" si="119"/>
        <v>0</v>
      </c>
      <c r="J479" s="538">
        <v>8.3299999999999999E-2</v>
      </c>
      <c r="K479" s="513">
        <f t="shared" si="120"/>
        <v>0</v>
      </c>
      <c r="L479" s="539">
        <v>8.3299999999999999E-2</v>
      </c>
      <c r="M479" s="514">
        <f t="shared" si="121"/>
        <v>0</v>
      </c>
      <c r="N479" s="538">
        <v>8.3299999999999999E-2</v>
      </c>
      <c r="O479" s="513">
        <f t="shared" si="122"/>
        <v>0</v>
      </c>
      <c r="P479" s="539">
        <v>8.3299999999999999E-2</v>
      </c>
      <c r="Q479" s="513">
        <f t="shared" si="123"/>
        <v>0</v>
      </c>
      <c r="R479" s="539">
        <v>8.3299999999999999E-2</v>
      </c>
      <c r="S479" s="513">
        <f t="shared" si="124"/>
        <v>0</v>
      </c>
      <c r="T479" s="539">
        <v>8.3299999999999999E-2</v>
      </c>
      <c r="U479" s="514">
        <f t="shared" si="125"/>
        <v>0</v>
      </c>
      <c r="V479" s="538">
        <v>8.3299999999999999E-2</v>
      </c>
      <c r="W479" s="513">
        <f t="shared" si="126"/>
        <v>0</v>
      </c>
      <c r="X479" s="539">
        <v>8.3299999999999999E-2</v>
      </c>
      <c r="Y479" s="514">
        <f t="shared" si="127"/>
        <v>0</v>
      </c>
      <c r="Z479" s="538">
        <v>8.3299999999999999E-2</v>
      </c>
      <c r="AA479" s="513">
        <f t="shared" si="128"/>
        <v>0</v>
      </c>
      <c r="AB479" s="538">
        <v>8.3299999999999999E-2</v>
      </c>
      <c r="AC479" s="513">
        <f t="shared" si="129"/>
        <v>0</v>
      </c>
    </row>
    <row r="480" spans="3:83" x14ac:dyDescent="0.25">
      <c r="C480" s="490">
        <f>SUM('Step 2-Overhead'!AR$113:AR$118)</f>
        <v>0</v>
      </c>
      <c r="D480" s="511" t="s">
        <v>240</v>
      </c>
      <c r="E480" s="424">
        <f t="shared" si="117"/>
        <v>0</v>
      </c>
      <c r="F480" s="538">
        <v>8.3699999999999997E-2</v>
      </c>
      <c r="G480" s="513">
        <f t="shared" si="118"/>
        <v>0</v>
      </c>
      <c r="H480" s="539">
        <v>8.3299999999999999E-2</v>
      </c>
      <c r="I480" s="514">
        <f t="shared" si="119"/>
        <v>0</v>
      </c>
      <c r="J480" s="538">
        <v>8.3299999999999999E-2</v>
      </c>
      <c r="K480" s="513">
        <f t="shared" si="120"/>
        <v>0</v>
      </c>
      <c r="L480" s="539">
        <v>8.3299999999999999E-2</v>
      </c>
      <c r="M480" s="514">
        <f t="shared" si="121"/>
        <v>0</v>
      </c>
      <c r="N480" s="538">
        <v>8.3299999999999999E-2</v>
      </c>
      <c r="O480" s="513">
        <f t="shared" si="122"/>
        <v>0</v>
      </c>
      <c r="P480" s="539">
        <v>8.3299999999999999E-2</v>
      </c>
      <c r="Q480" s="513">
        <f t="shared" si="123"/>
        <v>0</v>
      </c>
      <c r="R480" s="539">
        <v>8.3299999999999999E-2</v>
      </c>
      <c r="S480" s="513">
        <f t="shared" si="124"/>
        <v>0</v>
      </c>
      <c r="T480" s="539">
        <v>8.3299999999999999E-2</v>
      </c>
      <c r="U480" s="514">
        <f t="shared" si="125"/>
        <v>0</v>
      </c>
      <c r="V480" s="538">
        <v>8.3299999999999999E-2</v>
      </c>
      <c r="W480" s="513">
        <f t="shared" si="126"/>
        <v>0</v>
      </c>
      <c r="X480" s="539">
        <v>8.3299999999999999E-2</v>
      </c>
      <c r="Y480" s="514">
        <f t="shared" si="127"/>
        <v>0</v>
      </c>
      <c r="Z480" s="538">
        <v>8.3299999999999999E-2</v>
      </c>
      <c r="AA480" s="513">
        <f t="shared" si="128"/>
        <v>0</v>
      </c>
      <c r="AB480" s="538">
        <v>8.3299999999999999E-2</v>
      </c>
      <c r="AC480" s="513">
        <f t="shared" si="129"/>
        <v>0</v>
      </c>
    </row>
    <row r="481" spans="3:33" x14ac:dyDescent="0.25">
      <c r="C481" s="490">
        <f>SUM('Step 2-Overhead'!AR$121:AR$133)</f>
        <v>0</v>
      </c>
      <c r="D481" s="511" t="s">
        <v>236</v>
      </c>
      <c r="E481" s="424">
        <f t="shared" si="117"/>
        <v>0</v>
      </c>
      <c r="F481" s="538">
        <v>8.3699999999999997E-2</v>
      </c>
      <c r="G481" s="513">
        <f t="shared" si="118"/>
        <v>0</v>
      </c>
      <c r="H481" s="539">
        <v>8.3299999999999999E-2</v>
      </c>
      <c r="I481" s="514">
        <f t="shared" si="119"/>
        <v>0</v>
      </c>
      <c r="J481" s="538">
        <v>8.3299999999999999E-2</v>
      </c>
      <c r="K481" s="513">
        <f t="shared" si="120"/>
        <v>0</v>
      </c>
      <c r="L481" s="539">
        <v>8.3299999999999999E-2</v>
      </c>
      <c r="M481" s="514">
        <f t="shared" si="121"/>
        <v>0</v>
      </c>
      <c r="N481" s="538">
        <v>8.3299999999999999E-2</v>
      </c>
      <c r="O481" s="513">
        <f t="shared" si="122"/>
        <v>0</v>
      </c>
      <c r="P481" s="539">
        <v>8.3299999999999999E-2</v>
      </c>
      <c r="Q481" s="513">
        <f t="shared" si="123"/>
        <v>0</v>
      </c>
      <c r="R481" s="539">
        <v>8.3299999999999999E-2</v>
      </c>
      <c r="S481" s="513">
        <f t="shared" si="124"/>
        <v>0</v>
      </c>
      <c r="T481" s="539">
        <v>8.3299999999999999E-2</v>
      </c>
      <c r="U481" s="514">
        <f t="shared" si="125"/>
        <v>0</v>
      </c>
      <c r="V481" s="538">
        <v>8.3299999999999999E-2</v>
      </c>
      <c r="W481" s="513">
        <f t="shared" si="126"/>
        <v>0</v>
      </c>
      <c r="X481" s="539">
        <v>8.3299999999999999E-2</v>
      </c>
      <c r="Y481" s="514">
        <f t="shared" si="127"/>
        <v>0</v>
      </c>
      <c r="Z481" s="538">
        <v>8.3299999999999999E-2</v>
      </c>
      <c r="AA481" s="513">
        <f t="shared" si="128"/>
        <v>0</v>
      </c>
      <c r="AB481" s="538">
        <v>8.3299999999999999E-2</v>
      </c>
      <c r="AC481" s="513">
        <f t="shared" si="129"/>
        <v>0</v>
      </c>
    </row>
    <row r="482" spans="3:33" x14ac:dyDescent="0.25">
      <c r="C482" s="490">
        <f>SUM('Step 2-Overhead'!AR$136:AR$140)</f>
        <v>0</v>
      </c>
      <c r="D482" s="511" t="s">
        <v>421</v>
      </c>
      <c r="E482" s="424">
        <f t="shared" si="117"/>
        <v>0</v>
      </c>
      <c r="F482" s="538">
        <v>8.3699999999999997E-2</v>
      </c>
      <c r="G482" s="513">
        <f t="shared" si="118"/>
        <v>0</v>
      </c>
      <c r="H482" s="539">
        <v>8.3299999999999999E-2</v>
      </c>
      <c r="I482" s="514">
        <f t="shared" si="119"/>
        <v>0</v>
      </c>
      <c r="J482" s="538">
        <v>8.3299999999999999E-2</v>
      </c>
      <c r="K482" s="513">
        <f t="shared" si="120"/>
        <v>0</v>
      </c>
      <c r="L482" s="539">
        <v>8.3299999999999999E-2</v>
      </c>
      <c r="M482" s="514">
        <f t="shared" si="121"/>
        <v>0</v>
      </c>
      <c r="N482" s="538">
        <v>8.3299999999999999E-2</v>
      </c>
      <c r="O482" s="513">
        <f t="shared" si="122"/>
        <v>0</v>
      </c>
      <c r="P482" s="539">
        <v>8.3299999999999999E-2</v>
      </c>
      <c r="Q482" s="513">
        <f t="shared" si="123"/>
        <v>0</v>
      </c>
      <c r="R482" s="539">
        <v>8.3299999999999999E-2</v>
      </c>
      <c r="S482" s="513">
        <f t="shared" si="124"/>
        <v>0</v>
      </c>
      <c r="T482" s="539">
        <v>8.3299999999999999E-2</v>
      </c>
      <c r="U482" s="514">
        <f t="shared" si="125"/>
        <v>0</v>
      </c>
      <c r="V482" s="538">
        <v>8.3299999999999999E-2</v>
      </c>
      <c r="W482" s="513">
        <f t="shared" si="126"/>
        <v>0</v>
      </c>
      <c r="X482" s="539">
        <v>8.3299999999999999E-2</v>
      </c>
      <c r="Y482" s="514">
        <f t="shared" si="127"/>
        <v>0</v>
      </c>
      <c r="Z482" s="538">
        <v>8.3299999999999999E-2</v>
      </c>
      <c r="AA482" s="513">
        <f t="shared" si="128"/>
        <v>0</v>
      </c>
      <c r="AB482" s="538">
        <v>8.3299999999999999E-2</v>
      </c>
      <c r="AC482" s="513">
        <f t="shared" si="129"/>
        <v>0</v>
      </c>
    </row>
    <row r="483" spans="3:33" x14ac:dyDescent="0.25">
      <c r="C483" s="490">
        <f>SUM('Step 2-Overhead'!AR$143:AR$150)</f>
        <v>0</v>
      </c>
      <c r="D483" s="511" t="s">
        <v>338</v>
      </c>
      <c r="E483" s="424">
        <f t="shared" si="117"/>
        <v>0</v>
      </c>
      <c r="F483" s="538">
        <v>8.3699999999999997E-2</v>
      </c>
      <c r="G483" s="513">
        <f t="shared" si="118"/>
        <v>0</v>
      </c>
      <c r="H483" s="539">
        <v>8.3299999999999999E-2</v>
      </c>
      <c r="I483" s="514">
        <f t="shared" si="119"/>
        <v>0</v>
      </c>
      <c r="J483" s="538">
        <v>8.3299999999999999E-2</v>
      </c>
      <c r="K483" s="513">
        <f t="shared" si="120"/>
        <v>0</v>
      </c>
      <c r="L483" s="539">
        <v>8.3299999999999999E-2</v>
      </c>
      <c r="M483" s="514">
        <f t="shared" si="121"/>
        <v>0</v>
      </c>
      <c r="N483" s="538">
        <v>8.3299999999999999E-2</v>
      </c>
      <c r="O483" s="513">
        <f t="shared" si="122"/>
        <v>0</v>
      </c>
      <c r="P483" s="539">
        <v>8.3299999999999999E-2</v>
      </c>
      <c r="Q483" s="513">
        <f t="shared" si="123"/>
        <v>0</v>
      </c>
      <c r="R483" s="539">
        <v>8.3299999999999999E-2</v>
      </c>
      <c r="S483" s="513">
        <f t="shared" si="124"/>
        <v>0</v>
      </c>
      <c r="T483" s="539">
        <v>8.3299999999999999E-2</v>
      </c>
      <c r="U483" s="514">
        <f t="shared" si="125"/>
        <v>0</v>
      </c>
      <c r="V483" s="538">
        <v>8.3299999999999999E-2</v>
      </c>
      <c r="W483" s="513">
        <f t="shared" si="126"/>
        <v>0</v>
      </c>
      <c r="X483" s="539">
        <v>8.3299999999999999E-2</v>
      </c>
      <c r="Y483" s="514">
        <f t="shared" si="127"/>
        <v>0</v>
      </c>
      <c r="Z483" s="538">
        <v>8.3299999999999999E-2</v>
      </c>
      <c r="AA483" s="513">
        <f t="shared" si="128"/>
        <v>0</v>
      </c>
      <c r="AB483" s="538">
        <v>8.3299999999999999E-2</v>
      </c>
      <c r="AC483" s="513">
        <f t="shared" si="129"/>
        <v>0</v>
      </c>
    </row>
    <row r="484" spans="3:33" ht="13.8" thickBot="1" x14ac:dyDescent="0.3">
      <c r="C484" s="496">
        <f>SUM(C473:C483)</f>
        <v>0</v>
      </c>
      <c r="D484" s="497" t="s">
        <v>469</v>
      </c>
      <c r="E484" s="463"/>
      <c r="F484" s="501"/>
      <c r="G484" s="499">
        <f>SUM(G473:G483)</f>
        <v>0</v>
      </c>
      <c r="H484" s="497"/>
      <c r="I484" s="500">
        <f>SUM(I473:I483)</f>
        <v>0</v>
      </c>
      <c r="J484" s="501"/>
      <c r="K484" s="499">
        <f>SUM(K473:K483)</f>
        <v>0</v>
      </c>
      <c r="L484" s="497"/>
      <c r="M484" s="500">
        <f>SUM(M473:M483)</f>
        <v>0</v>
      </c>
      <c r="N484" s="501"/>
      <c r="O484" s="499">
        <f>SUM(O473:O483)</f>
        <v>0</v>
      </c>
      <c r="P484" s="497"/>
      <c r="Q484" s="499">
        <f>SUM(Q473:Q483)</f>
        <v>0</v>
      </c>
      <c r="R484" s="497"/>
      <c r="S484" s="499">
        <f>SUM(S473:S483)</f>
        <v>0</v>
      </c>
      <c r="T484" s="497"/>
      <c r="U484" s="500">
        <f>SUM(U473:U483)</f>
        <v>0</v>
      </c>
      <c r="V484" s="501"/>
      <c r="W484" s="499">
        <f>SUM(W473:W483)</f>
        <v>0</v>
      </c>
      <c r="X484" s="497"/>
      <c r="Y484" s="500">
        <f>SUM(Y473:Y483)</f>
        <v>0</v>
      </c>
      <c r="Z484" s="501"/>
      <c r="AA484" s="499">
        <f>SUM(AA473:AA483)</f>
        <v>0</v>
      </c>
      <c r="AB484" s="501"/>
      <c r="AC484" s="499">
        <f>SUM(AC473:AC483)</f>
        <v>0</v>
      </c>
    </row>
    <row r="485" spans="3:33" ht="13.8" thickBot="1" x14ac:dyDescent="0.3">
      <c r="C485" s="518"/>
      <c r="D485" s="519"/>
      <c r="E485" s="520"/>
      <c r="F485" s="521"/>
      <c r="G485" s="522"/>
      <c r="H485" s="521"/>
      <c r="I485" s="522"/>
      <c r="J485" s="521"/>
      <c r="K485" s="522"/>
      <c r="L485" s="521"/>
      <c r="M485" s="522"/>
      <c r="N485" s="521"/>
      <c r="O485" s="522"/>
      <c r="P485" s="521"/>
      <c r="Q485" s="523"/>
      <c r="R485" s="521"/>
      <c r="S485" s="522"/>
      <c r="T485" s="521"/>
      <c r="U485" s="522"/>
      <c r="V485" s="521"/>
      <c r="W485" s="522"/>
      <c r="X485" s="521"/>
      <c r="Y485" s="522"/>
      <c r="Z485" s="521"/>
      <c r="AA485" s="522"/>
      <c r="AB485" s="521"/>
      <c r="AC485" s="523"/>
    </row>
    <row r="486" spans="3:33" ht="16.2" thickBot="1" x14ac:dyDescent="0.35">
      <c r="C486" s="524">
        <f ca="1">SUM(G486,I486,K486,M486,O486,Q486,S486,U486,W486,Y486,AA486,AC486)</f>
        <v>0</v>
      </c>
      <c r="D486" s="525" t="s">
        <v>502</v>
      </c>
      <c r="E486" s="526"/>
      <c r="F486" s="527"/>
      <c r="G486" s="528">
        <f ca="1">G464-(G470+G484)</f>
        <v>0</v>
      </c>
      <c r="H486" s="529"/>
      <c r="I486" s="530">
        <f ca="1">I464-(I470+I484)</f>
        <v>0</v>
      </c>
      <c r="J486" s="531"/>
      <c r="K486" s="528">
        <f ca="1">K464-(K470+K484)</f>
        <v>0</v>
      </c>
      <c r="L486" s="529"/>
      <c r="M486" s="530">
        <f ca="1">M464-(M470+M484)</f>
        <v>0</v>
      </c>
      <c r="N486" s="531"/>
      <c r="O486" s="528">
        <f ca="1">O464-(O470+O484)</f>
        <v>0</v>
      </c>
      <c r="P486" s="529"/>
      <c r="Q486" s="528">
        <f ca="1">Q464-(Q470+Q484)</f>
        <v>0</v>
      </c>
      <c r="R486" s="529"/>
      <c r="S486" s="528">
        <f ca="1">S464-(S470+S484)</f>
        <v>0</v>
      </c>
      <c r="T486" s="529"/>
      <c r="U486" s="530">
        <f ca="1">U464-(U470+U484)</f>
        <v>0</v>
      </c>
      <c r="V486" s="531"/>
      <c r="W486" s="528">
        <f ca="1">W464-(W470+W484)</f>
        <v>0</v>
      </c>
      <c r="X486" s="529"/>
      <c r="Y486" s="530">
        <f ca="1">Y464-(Y470+Y484)</f>
        <v>0</v>
      </c>
      <c r="Z486" s="531"/>
      <c r="AA486" s="528">
        <f ca="1">AA464-(AA470+AA484)</f>
        <v>0</v>
      </c>
      <c r="AB486" s="531"/>
      <c r="AC486" s="528">
        <f ca="1">AC464-(AC470+AC484)</f>
        <v>0</v>
      </c>
      <c r="AG486" s="81"/>
    </row>
    <row r="487" spans="3:33" ht="16.2" thickBot="1" x14ac:dyDescent="0.35">
      <c r="C487" s="81"/>
      <c r="E487" s="577"/>
      <c r="F487" s="1295" t="s">
        <v>448</v>
      </c>
      <c r="G487" s="1296"/>
      <c r="H487" s="1295" t="s">
        <v>449</v>
      </c>
      <c r="I487" s="1296"/>
      <c r="J487" s="1295" t="s">
        <v>450</v>
      </c>
      <c r="K487" s="1296"/>
      <c r="L487" s="1295" t="s">
        <v>451</v>
      </c>
      <c r="M487" s="1296"/>
      <c r="N487" s="1295" t="s">
        <v>452</v>
      </c>
      <c r="O487" s="1296"/>
      <c r="P487" s="1295" t="s">
        <v>453</v>
      </c>
      <c r="Q487" s="1296"/>
      <c r="R487" s="1297" t="s">
        <v>454</v>
      </c>
      <c r="S487" s="1296"/>
      <c r="T487" s="1295" t="s">
        <v>455</v>
      </c>
      <c r="U487" s="1296"/>
      <c r="V487" s="1295" t="s">
        <v>456</v>
      </c>
      <c r="W487" s="1296"/>
      <c r="X487" s="1295" t="s">
        <v>457</v>
      </c>
      <c r="Y487" s="1296"/>
      <c r="Z487" s="1295" t="s">
        <v>458</v>
      </c>
      <c r="AA487" s="1296"/>
      <c r="AB487" s="1295" t="s">
        <v>459</v>
      </c>
      <c r="AC487" s="1296"/>
    </row>
    <row r="488" spans="3:33" ht="13.8" thickBot="1" x14ac:dyDescent="0.3"/>
    <row r="489" spans="3:33" ht="20.25" customHeight="1" thickBot="1" x14ac:dyDescent="0.3">
      <c r="C489" s="1298" t="str">
        <f>('Step 1-Employee Info'!J17)&amp;" Cash Flow"</f>
        <v>Department 8 Name Cash Flow</v>
      </c>
      <c r="D489" s="1299"/>
    </row>
    <row r="490" spans="3:33" ht="13.8" x14ac:dyDescent="0.25">
      <c r="C490" s="540">
        <v>0</v>
      </c>
      <c r="D490" s="532" t="s">
        <v>491</v>
      </c>
      <c r="G490" s="81"/>
    </row>
    <row r="491" spans="3:33" x14ac:dyDescent="0.25">
      <c r="C491" s="533">
        <f ca="1">C490+G486</f>
        <v>0</v>
      </c>
      <c r="D491" s="534" t="s">
        <v>448</v>
      </c>
    </row>
    <row r="492" spans="3:33" x14ac:dyDescent="0.25">
      <c r="C492" s="533">
        <f ca="1">C491+I486</f>
        <v>0</v>
      </c>
      <c r="D492" s="534" t="s">
        <v>449</v>
      </c>
    </row>
    <row r="493" spans="3:33" x14ac:dyDescent="0.25">
      <c r="C493" s="533">
        <f ca="1">C492+K486</f>
        <v>0</v>
      </c>
      <c r="D493" s="534" t="s">
        <v>450</v>
      </c>
    </row>
    <row r="494" spans="3:33" x14ac:dyDescent="0.25">
      <c r="C494" s="533">
        <f ca="1">C493+M486</f>
        <v>0</v>
      </c>
      <c r="D494" s="534" t="s">
        <v>451</v>
      </c>
    </row>
    <row r="495" spans="3:33" x14ac:dyDescent="0.25">
      <c r="C495" s="533">
        <f ca="1">C494+O486</f>
        <v>0</v>
      </c>
      <c r="D495" s="534" t="s">
        <v>452</v>
      </c>
    </row>
    <row r="496" spans="3:33" x14ac:dyDescent="0.25">
      <c r="C496" s="533">
        <f ca="1">C495+Q486</f>
        <v>0</v>
      </c>
      <c r="D496" s="534" t="s">
        <v>453</v>
      </c>
    </row>
    <row r="497" spans="3:29" x14ac:dyDescent="0.25">
      <c r="C497" s="533">
        <f ca="1">C496+S486</f>
        <v>0</v>
      </c>
      <c r="D497" s="534" t="s">
        <v>454</v>
      </c>
    </row>
    <row r="498" spans="3:29" x14ac:dyDescent="0.25">
      <c r="C498" s="533">
        <f ca="1">C497+U486</f>
        <v>0</v>
      </c>
      <c r="D498" s="534" t="s">
        <v>455</v>
      </c>
    </row>
    <row r="499" spans="3:29" x14ac:dyDescent="0.25">
      <c r="C499" s="533">
        <f ca="1">C498+W486</f>
        <v>0</v>
      </c>
      <c r="D499" s="534" t="s">
        <v>456</v>
      </c>
    </row>
    <row r="500" spans="3:29" x14ac:dyDescent="0.25">
      <c r="C500" s="533">
        <f ca="1">C499+Y486</f>
        <v>0</v>
      </c>
      <c r="D500" s="534" t="s">
        <v>457</v>
      </c>
    </row>
    <row r="501" spans="3:29" x14ac:dyDescent="0.25">
      <c r="C501" s="533">
        <f ca="1">C500+AA486</f>
        <v>0</v>
      </c>
      <c r="D501" s="534" t="s">
        <v>458</v>
      </c>
    </row>
    <row r="502" spans="3:29" x14ac:dyDescent="0.25">
      <c r="C502" s="533">
        <f ca="1">C501+AC486</f>
        <v>0</v>
      </c>
      <c r="D502" s="534" t="s">
        <v>459</v>
      </c>
    </row>
    <row r="503" spans="3:29" ht="14.4" thickBot="1" x14ac:dyDescent="0.3">
      <c r="C503" s="535">
        <f ca="1">C490+C486</f>
        <v>0</v>
      </c>
      <c r="D503" s="536" t="s">
        <v>492</v>
      </c>
    </row>
    <row r="506" spans="3:29" ht="20.25" customHeight="1" thickBot="1" x14ac:dyDescent="0.35">
      <c r="Z506" s="14"/>
      <c r="AA506" s="14"/>
      <c r="AB506" s="14"/>
      <c r="AC506" s="14"/>
    </row>
    <row r="507" spans="3:29" ht="24.75" customHeight="1" thickBot="1" x14ac:dyDescent="0.35">
      <c r="C507" s="1303" t="str">
        <f>'Step 1-Employee Info'!J18</f>
        <v>Department 9 Name</v>
      </c>
      <c r="D507" s="1304"/>
      <c r="E507" s="1305"/>
      <c r="F507" s="1295" t="s">
        <v>448</v>
      </c>
      <c r="G507" s="1296"/>
      <c r="H507" s="1295" t="s">
        <v>449</v>
      </c>
      <c r="I507" s="1296"/>
      <c r="J507" s="1295" t="s">
        <v>450</v>
      </c>
      <c r="K507" s="1296"/>
      <c r="L507" s="1295" t="s">
        <v>451</v>
      </c>
      <c r="M507" s="1296"/>
      <c r="N507" s="1295" t="s">
        <v>452</v>
      </c>
      <c r="O507" s="1296"/>
      <c r="P507" s="1295" t="s">
        <v>453</v>
      </c>
      <c r="Q507" s="1296"/>
      <c r="R507" s="1297" t="s">
        <v>454</v>
      </c>
      <c r="S507" s="1296"/>
      <c r="T507" s="1295" t="s">
        <v>455</v>
      </c>
      <c r="U507" s="1296"/>
      <c r="V507" s="1295" t="s">
        <v>456</v>
      </c>
      <c r="W507" s="1296"/>
      <c r="X507" s="1295" t="s">
        <v>457</v>
      </c>
      <c r="Y507" s="1296"/>
      <c r="Z507" s="1295" t="s">
        <v>458</v>
      </c>
      <c r="AA507" s="1296"/>
      <c r="AB507" s="1295" t="s">
        <v>459</v>
      </c>
      <c r="AC507" s="1296"/>
    </row>
    <row r="508" spans="3:29" ht="26.4" x14ac:dyDescent="0.25">
      <c r="C508" s="484" t="s">
        <v>471</v>
      </c>
      <c r="D508" s="485"/>
      <c r="E508" s="486" t="s">
        <v>467</v>
      </c>
      <c r="F508" s="487" t="s">
        <v>473</v>
      </c>
      <c r="G508" s="488" t="s">
        <v>474</v>
      </c>
      <c r="H508" s="487" t="s">
        <v>473</v>
      </c>
      <c r="I508" s="488" t="s">
        <v>474</v>
      </c>
      <c r="J508" s="487" t="s">
        <v>473</v>
      </c>
      <c r="K508" s="488" t="s">
        <v>474</v>
      </c>
      <c r="L508" s="487" t="s">
        <v>473</v>
      </c>
      <c r="M508" s="488" t="s">
        <v>474</v>
      </c>
      <c r="N508" s="487" t="s">
        <v>473</v>
      </c>
      <c r="O508" s="488" t="s">
        <v>474</v>
      </c>
      <c r="P508" s="487" t="s">
        <v>473</v>
      </c>
      <c r="Q508" s="488" t="s">
        <v>474</v>
      </c>
      <c r="R508" s="489" t="s">
        <v>473</v>
      </c>
      <c r="S508" s="488" t="s">
        <v>474</v>
      </c>
      <c r="T508" s="487" t="s">
        <v>473</v>
      </c>
      <c r="U508" s="488" t="s">
        <v>474</v>
      </c>
      <c r="V508" s="487" t="s">
        <v>473</v>
      </c>
      <c r="W508" s="488" t="s">
        <v>474</v>
      </c>
      <c r="X508" s="487" t="s">
        <v>473</v>
      </c>
      <c r="Y508" s="488" t="s">
        <v>474</v>
      </c>
      <c r="Z508" s="487" t="s">
        <v>473</v>
      </c>
      <c r="AA508" s="488" t="s">
        <v>474</v>
      </c>
      <c r="AB508" s="487" t="s">
        <v>473</v>
      </c>
      <c r="AC508" s="488" t="s">
        <v>474</v>
      </c>
    </row>
    <row r="509" spans="3:29" x14ac:dyDescent="0.25">
      <c r="C509" s="490">
        <f ca="1">'Step 4-Reports &amp; Comparisons'!BU292*'Step 3-Pricing'!N13</f>
        <v>0</v>
      </c>
      <c r="D509" s="491" t="s">
        <v>461</v>
      </c>
      <c r="E509" s="437">
        <f>ROUND(1-SUM(F509,H509,J509,L509,N509,P509,R509,T509,V509,X509,Z509,AB509),10)</f>
        <v>0</v>
      </c>
      <c r="F509" s="538">
        <v>8.3699999999999997E-2</v>
      </c>
      <c r="G509" s="492">
        <f ca="1">C509*F509</f>
        <v>0</v>
      </c>
      <c r="H509" s="539">
        <v>8.3299999999999999E-2</v>
      </c>
      <c r="I509" s="493">
        <f ca="1">C509*H509</f>
        <v>0</v>
      </c>
      <c r="J509" s="538">
        <v>8.3299999999999999E-2</v>
      </c>
      <c r="K509" s="492">
        <f ca="1">C509*J509</f>
        <v>0</v>
      </c>
      <c r="L509" s="539">
        <v>8.3299999999999999E-2</v>
      </c>
      <c r="M509" s="493">
        <f ca="1">C509*L509</f>
        <v>0</v>
      </c>
      <c r="N509" s="538">
        <v>8.3299999999999999E-2</v>
      </c>
      <c r="O509" s="492">
        <f ca="1">C509*N509</f>
        <v>0</v>
      </c>
      <c r="P509" s="539">
        <v>8.3299999999999999E-2</v>
      </c>
      <c r="Q509" s="492">
        <f ca="1">C509*P509</f>
        <v>0</v>
      </c>
      <c r="R509" s="539">
        <v>8.3299999999999999E-2</v>
      </c>
      <c r="S509" s="492">
        <f ca="1">C509*R509</f>
        <v>0</v>
      </c>
      <c r="T509" s="539">
        <v>8.3299999999999999E-2</v>
      </c>
      <c r="U509" s="493">
        <f ca="1">C509*T509</f>
        <v>0</v>
      </c>
      <c r="V509" s="538">
        <v>8.3299999999999999E-2</v>
      </c>
      <c r="W509" s="492">
        <f ca="1">C509*V509</f>
        <v>0</v>
      </c>
      <c r="X509" s="539">
        <v>8.3299999999999999E-2</v>
      </c>
      <c r="Y509" s="493">
        <f ca="1">C509*X509</f>
        <v>0</v>
      </c>
      <c r="Z509" s="538">
        <v>8.3299999999999999E-2</v>
      </c>
      <c r="AA509" s="492">
        <f ca="1">C509*Z509</f>
        <v>0</v>
      </c>
      <c r="AB509" s="538">
        <v>8.3299999999999999E-2</v>
      </c>
      <c r="AC509" s="492">
        <f ca="1">C509*AB509</f>
        <v>0</v>
      </c>
    </row>
    <row r="510" spans="3:29" ht="15" customHeight="1" x14ac:dyDescent="0.25">
      <c r="C510" s="537">
        <v>0</v>
      </c>
      <c r="D510" s="728" t="s">
        <v>618</v>
      </c>
      <c r="E510" s="424">
        <f>ROUND(1-SUM(F510,H510,J510,L510,N510,P510,R510,T510,V510,X510,Z510,AB510),10)</f>
        <v>0</v>
      </c>
      <c r="F510" s="538">
        <v>8.3699999999999997E-2</v>
      </c>
      <c r="G510" s="492">
        <f>C510*F510</f>
        <v>0</v>
      </c>
      <c r="H510" s="539">
        <v>8.3299999999999999E-2</v>
      </c>
      <c r="I510" s="493">
        <f>C510*H510</f>
        <v>0</v>
      </c>
      <c r="J510" s="538">
        <v>8.3299999999999999E-2</v>
      </c>
      <c r="K510" s="492">
        <f>C510*J510</f>
        <v>0</v>
      </c>
      <c r="L510" s="539">
        <v>8.3299999999999999E-2</v>
      </c>
      <c r="M510" s="493">
        <f>C510*L510</f>
        <v>0</v>
      </c>
      <c r="N510" s="538">
        <v>8.3299999999999999E-2</v>
      </c>
      <c r="O510" s="492">
        <f>C510*N510</f>
        <v>0</v>
      </c>
      <c r="P510" s="539">
        <v>8.3299999999999999E-2</v>
      </c>
      <c r="Q510" s="492">
        <f>C510*P510</f>
        <v>0</v>
      </c>
      <c r="R510" s="539">
        <v>8.3299999999999999E-2</v>
      </c>
      <c r="S510" s="492">
        <f>C510*R510</f>
        <v>0</v>
      </c>
      <c r="T510" s="539">
        <v>8.3299999999999999E-2</v>
      </c>
      <c r="U510" s="493">
        <f>C510*T510</f>
        <v>0</v>
      </c>
      <c r="V510" s="538">
        <v>8.3299999999999999E-2</v>
      </c>
      <c r="W510" s="492">
        <f>C510*V510</f>
        <v>0</v>
      </c>
      <c r="X510" s="539">
        <v>8.3299999999999999E-2</v>
      </c>
      <c r="Y510" s="493">
        <f>C510*X510</f>
        <v>0</v>
      </c>
      <c r="Z510" s="538">
        <v>8.3299999999999999E-2</v>
      </c>
      <c r="AA510" s="492">
        <f>C510*Z510</f>
        <v>0</v>
      </c>
      <c r="AB510" s="538">
        <v>8.3299999999999999E-2</v>
      </c>
      <c r="AC510" s="492">
        <f>C510*AB510</f>
        <v>0</v>
      </c>
    </row>
    <row r="511" spans="3:29" ht="15" customHeight="1" x14ac:dyDescent="0.25">
      <c r="C511" s="537">
        <v>0</v>
      </c>
      <c r="D511" s="728" t="s">
        <v>87</v>
      </c>
      <c r="E511" s="424">
        <f>ROUND(1-SUM(F511,H511,J511,L511,N511,P511,R511,T511,V511,X511,Z511,AB511),10)</f>
        <v>0</v>
      </c>
      <c r="F511" s="538">
        <v>8.3699999999999997E-2</v>
      </c>
      <c r="G511" s="492">
        <f>C511*F511</f>
        <v>0</v>
      </c>
      <c r="H511" s="539">
        <v>8.3299999999999999E-2</v>
      </c>
      <c r="I511" s="493">
        <f>C511*H511</f>
        <v>0</v>
      </c>
      <c r="J511" s="538">
        <v>8.3299999999999999E-2</v>
      </c>
      <c r="K511" s="492">
        <f>C511*J511</f>
        <v>0</v>
      </c>
      <c r="L511" s="539">
        <v>8.3299999999999999E-2</v>
      </c>
      <c r="M511" s="493">
        <f>C511*L511</f>
        <v>0</v>
      </c>
      <c r="N511" s="538">
        <v>8.3299999999999999E-2</v>
      </c>
      <c r="O511" s="492">
        <f>C511*N511</f>
        <v>0</v>
      </c>
      <c r="P511" s="539">
        <v>8.3299999999999999E-2</v>
      </c>
      <c r="Q511" s="492">
        <f>C511*P511</f>
        <v>0</v>
      </c>
      <c r="R511" s="539">
        <v>8.3299999999999999E-2</v>
      </c>
      <c r="S511" s="492">
        <f>C511*R511</f>
        <v>0</v>
      </c>
      <c r="T511" s="539">
        <v>8.3299999999999999E-2</v>
      </c>
      <c r="U511" s="493">
        <f>C511*T511</f>
        <v>0</v>
      </c>
      <c r="V511" s="538">
        <v>8.3299999999999999E-2</v>
      </c>
      <c r="W511" s="492">
        <f>C511*V511</f>
        <v>0</v>
      </c>
      <c r="X511" s="539">
        <v>8.3299999999999999E-2</v>
      </c>
      <c r="Y511" s="493">
        <f>C511*X511</f>
        <v>0</v>
      </c>
      <c r="Z511" s="538">
        <v>8.3299999999999999E-2</v>
      </c>
      <c r="AA511" s="492">
        <f>C511*Z511</f>
        <v>0</v>
      </c>
      <c r="AB511" s="538">
        <v>8.3299999999999999E-2</v>
      </c>
      <c r="AC511" s="492">
        <f>C511*AB511</f>
        <v>0</v>
      </c>
    </row>
    <row r="512" spans="3:29" ht="15" customHeight="1" x14ac:dyDescent="0.25">
      <c r="C512" s="537">
        <v>0</v>
      </c>
      <c r="D512" s="728" t="s">
        <v>232</v>
      </c>
      <c r="E512" s="424">
        <f>ROUND(1-SUM(F512,H512,J512,L512,N512,P512,R512,T512,V512,X512,Z512,AB512),10)</f>
        <v>0</v>
      </c>
      <c r="F512" s="538">
        <v>8.3699999999999997E-2</v>
      </c>
      <c r="G512" s="494">
        <f>C512*F512</f>
        <v>0</v>
      </c>
      <c r="H512" s="539">
        <v>8.3299999999999999E-2</v>
      </c>
      <c r="I512" s="495">
        <f>C512*H512</f>
        <v>0</v>
      </c>
      <c r="J512" s="538">
        <v>8.3299999999999999E-2</v>
      </c>
      <c r="K512" s="494">
        <f>C512*J512</f>
        <v>0</v>
      </c>
      <c r="L512" s="539">
        <v>8.3299999999999999E-2</v>
      </c>
      <c r="M512" s="495">
        <f>C512*L512</f>
        <v>0</v>
      </c>
      <c r="N512" s="538">
        <v>8.3299999999999999E-2</v>
      </c>
      <c r="O512" s="494">
        <f>C512*N512</f>
        <v>0</v>
      </c>
      <c r="P512" s="539">
        <v>8.3299999999999999E-2</v>
      </c>
      <c r="Q512" s="494">
        <f>C512*P512</f>
        <v>0</v>
      </c>
      <c r="R512" s="539">
        <v>8.3299999999999999E-2</v>
      </c>
      <c r="S512" s="494">
        <f>C512*R512</f>
        <v>0</v>
      </c>
      <c r="T512" s="539">
        <v>8.3299999999999999E-2</v>
      </c>
      <c r="U512" s="495">
        <f>C512*T512</f>
        <v>0</v>
      </c>
      <c r="V512" s="538">
        <v>8.3299999999999999E-2</v>
      </c>
      <c r="W512" s="494">
        <f>C512*V512</f>
        <v>0</v>
      </c>
      <c r="X512" s="539">
        <v>8.3299999999999999E-2</v>
      </c>
      <c r="Y512" s="495">
        <f>C512*X512</f>
        <v>0</v>
      </c>
      <c r="Z512" s="538">
        <v>8.3299999999999999E-2</v>
      </c>
      <c r="AA512" s="494">
        <f>C512*Z512</f>
        <v>0</v>
      </c>
      <c r="AB512" s="538">
        <v>8.3299999999999999E-2</v>
      </c>
      <c r="AC512" s="494">
        <f>C512*AB512</f>
        <v>0</v>
      </c>
    </row>
    <row r="513" spans="3:83" ht="15" customHeight="1" thickBot="1" x14ac:dyDescent="0.3">
      <c r="C513" s="496">
        <f ca="1">SUM(C509:C512)</f>
        <v>0</v>
      </c>
      <c r="D513" s="497" t="s">
        <v>468</v>
      </c>
      <c r="E513" s="498"/>
      <c r="F513" s="498"/>
      <c r="G513" s="499">
        <f ca="1">SUM(G509:G512)</f>
        <v>0</v>
      </c>
      <c r="H513" s="497"/>
      <c r="I513" s="500">
        <f ca="1">SUM(I509:I512)</f>
        <v>0</v>
      </c>
      <c r="J513" s="501"/>
      <c r="K513" s="499">
        <f ca="1">SUM(K509:K512)</f>
        <v>0</v>
      </c>
      <c r="L513" s="497"/>
      <c r="M513" s="500">
        <f ca="1">SUM(M509:M512)</f>
        <v>0</v>
      </c>
      <c r="N513" s="501"/>
      <c r="O513" s="499">
        <f ca="1">SUM(O509:O512)</f>
        <v>0</v>
      </c>
      <c r="P513" s="497"/>
      <c r="Q513" s="499">
        <f ca="1">SUM(Q509:Q512)</f>
        <v>0</v>
      </c>
      <c r="R513" s="497"/>
      <c r="S513" s="499">
        <f ca="1">SUM(S509:S512)</f>
        <v>0</v>
      </c>
      <c r="T513" s="497"/>
      <c r="U513" s="500">
        <f ca="1">SUM(U509:U512)</f>
        <v>0</v>
      </c>
      <c r="V513" s="501"/>
      <c r="W513" s="499">
        <f ca="1">SUM(W509:W512)</f>
        <v>0</v>
      </c>
      <c r="X513" s="497"/>
      <c r="Y513" s="500">
        <f ca="1">SUM(Y509:Y512)</f>
        <v>0</v>
      </c>
      <c r="Z513" s="501"/>
      <c r="AA513" s="499">
        <f ca="1">SUM(AA509:AA512)</f>
        <v>0</v>
      </c>
      <c r="AB513" s="501"/>
      <c r="AC513" s="499">
        <f ca="1">SUM(AC509:AC512)</f>
        <v>0</v>
      </c>
    </row>
    <row r="514" spans="3:83" ht="13.8" thickBot="1" x14ac:dyDescent="0.3">
      <c r="C514" s="502"/>
      <c r="D514" s="503"/>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c r="AA514" s="317"/>
      <c r="AB514" s="317"/>
      <c r="AC514" s="504"/>
    </row>
    <row r="515" spans="3:83" ht="26.4" x14ac:dyDescent="0.25">
      <c r="C515" s="817" t="s">
        <v>649</v>
      </c>
      <c r="D515" s="506"/>
      <c r="E515" s="507" t="s">
        <v>467</v>
      </c>
      <c r="F515" s="508" t="s">
        <v>473</v>
      </c>
      <c r="G515" s="509" t="s">
        <v>474</v>
      </c>
      <c r="H515" s="508" t="s">
        <v>473</v>
      </c>
      <c r="I515" s="509" t="s">
        <v>474</v>
      </c>
      <c r="J515" s="508" t="s">
        <v>473</v>
      </c>
      <c r="K515" s="509" t="s">
        <v>474</v>
      </c>
      <c r="L515" s="508" t="s">
        <v>473</v>
      </c>
      <c r="M515" s="509" t="s">
        <v>474</v>
      </c>
      <c r="N515" s="508" t="s">
        <v>473</v>
      </c>
      <c r="O515" s="509" t="s">
        <v>474</v>
      </c>
      <c r="P515" s="508" t="s">
        <v>473</v>
      </c>
      <c r="Q515" s="509" t="s">
        <v>474</v>
      </c>
      <c r="R515" s="510" t="s">
        <v>473</v>
      </c>
      <c r="S515" s="509" t="s">
        <v>474</v>
      </c>
      <c r="T515" s="508" t="s">
        <v>473</v>
      </c>
      <c r="U515" s="509" t="s">
        <v>474</v>
      </c>
      <c r="V515" s="508" t="s">
        <v>473</v>
      </c>
      <c r="W515" s="509" t="s">
        <v>474</v>
      </c>
      <c r="X515" s="508" t="s">
        <v>473</v>
      </c>
      <c r="Y515" s="509" t="s">
        <v>474</v>
      </c>
      <c r="Z515" s="508" t="s">
        <v>473</v>
      </c>
      <c r="AA515" s="509" t="s">
        <v>474</v>
      </c>
      <c r="AB515" s="508" t="s">
        <v>473</v>
      </c>
      <c r="AC515" s="509" t="s">
        <v>474</v>
      </c>
    </row>
    <row r="516" spans="3:83" x14ac:dyDescent="0.25">
      <c r="C516" s="490">
        <f>SUM(_Dept9Office)</f>
        <v>0</v>
      </c>
      <c r="D516" s="511" t="s">
        <v>466</v>
      </c>
      <c r="E516" s="424">
        <f>ROUND(1-SUM(F516,H516,J516,L516,N516,P516,R516,T516,V516,X516,Z516,AB516),10)</f>
        <v>0</v>
      </c>
      <c r="F516" s="538">
        <v>8.3699999999999997E-2</v>
      </c>
      <c r="G516" s="513">
        <f>C516*F516</f>
        <v>0</v>
      </c>
      <c r="H516" s="539">
        <v>8.3299999999999999E-2</v>
      </c>
      <c r="I516" s="514">
        <f>C516*H516</f>
        <v>0</v>
      </c>
      <c r="J516" s="538">
        <v>8.3299999999999999E-2</v>
      </c>
      <c r="K516" s="513">
        <f>C516*J516</f>
        <v>0</v>
      </c>
      <c r="L516" s="539">
        <v>8.3299999999999999E-2</v>
      </c>
      <c r="M516" s="514">
        <f>C516*L516</f>
        <v>0</v>
      </c>
      <c r="N516" s="538">
        <v>8.3299999999999999E-2</v>
      </c>
      <c r="O516" s="513">
        <f>C516*N516</f>
        <v>0</v>
      </c>
      <c r="P516" s="539">
        <v>8.3299999999999999E-2</v>
      </c>
      <c r="Q516" s="513">
        <f>C516*P516</f>
        <v>0</v>
      </c>
      <c r="R516" s="539">
        <v>8.3299999999999999E-2</v>
      </c>
      <c r="S516" s="513">
        <f>C516*R516</f>
        <v>0</v>
      </c>
      <c r="T516" s="539">
        <v>8.3299999999999999E-2</v>
      </c>
      <c r="U516" s="514">
        <f>C516*T516</f>
        <v>0</v>
      </c>
      <c r="V516" s="538">
        <v>8.3299999999999999E-2</v>
      </c>
      <c r="W516" s="513">
        <f>C516*V516</f>
        <v>0</v>
      </c>
      <c r="X516" s="539">
        <v>8.3299999999999999E-2</v>
      </c>
      <c r="Y516" s="514">
        <f>C516*X516</f>
        <v>0</v>
      </c>
      <c r="Z516" s="538">
        <v>8.3299999999999999E-2</v>
      </c>
      <c r="AA516" s="513">
        <f>C516*Z516</f>
        <v>0</v>
      </c>
      <c r="AB516" s="538">
        <v>8.3299999999999999E-2</v>
      </c>
      <c r="AC516" s="513">
        <f>C516*AB516</f>
        <v>0</v>
      </c>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81"/>
      <c r="CD516" s="81"/>
      <c r="CE516" s="81"/>
    </row>
    <row r="517" spans="3:83" x14ac:dyDescent="0.25">
      <c r="C517" s="490">
        <f>SUM(_Dept9Field)</f>
        <v>0</v>
      </c>
      <c r="D517" s="491" t="s">
        <v>503</v>
      </c>
      <c r="E517" s="424">
        <f>ROUND(1-SUM(F517,H517,J517,L517,N517,P517,R517,T517,V517,X517,Z517,AB517),10)</f>
        <v>0</v>
      </c>
      <c r="F517" s="538">
        <v>8.3699999999999997E-2</v>
      </c>
      <c r="G517" s="513">
        <f>C517*F517</f>
        <v>0</v>
      </c>
      <c r="H517" s="539">
        <v>8.3299999999999999E-2</v>
      </c>
      <c r="I517" s="514">
        <f>C517*H517</f>
        <v>0</v>
      </c>
      <c r="J517" s="538">
        <v>8.3299999999999999E-2</v>
      </c>
      <c r="K517" s="513">
        <f>C517*J517</f>
        <v>0</v>
      </c>
      <c r="L517" s="539">
        <v>8.3299999999999999E-2</v>
      </c>
      <c r="M517" s="514">
        <f>C517*L517</f>
        <v>0</v>
      </c>
      <c r="N517" s="538">
        <v>8.3299999999999999E-2</v>
      </c>
      <c r="O517" s="513">
        <f>C517*N517</f>
        <v>0</v>
      </c>
      <c r="P517" s="539">
        <v>8.3299999999999999E-2</v>
      </c>
      <c r="Q517" s="513">
        <f>C517*P517</f>
        <v>0</v>
      </c>
      <c r="R517" s="539">
        <v>8.3299999999999999E-2</v>
      </c>
      <c r="S517" s="513">
        <f>C517*R517</f>
        <v>0</v>
      </c>
      <c r="T517" s="539">
        <v>8.3299999999999999E-2</v>
      </c>
      <c r="U517" s="514">
        <f>C517*T517</f>
        <v>0</v>
      </c>
      <c r="V517" s="538">
        <v>8.3299999999999999E-2</v>
      </c>
      <c r="W517" s="513">
        <f>C517*V517</f>
        <v>0</v>
      </c>
      <c r="X517" s="539">
        <v>8.3299999999999999E-2</v>
      </c>
      <c r="Y517" s="514">
        <f>C517*X517</f>
        <v>0</v>
      </c>
      <c r="Z517" s="538">
        <v>8.3299999999999999E-2</v>
      </c>
      <c r="AA517" s="513">
        <f>C517*Z517</f>
        <v>0</v>
      </c>
      <c r="AB517" s="538">
        <v>8.3299999999999999E-2</v>
      </c>
      <c r="AC517" s="513">
        <f>C517*AB517</f>
        <v>0</v>
      </c>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row>
    <row r="518" spans="3:83" ht="15" customHeight="1" x14ac:dyDescent="0.25">
      <c r="C518" s="537">
        <v>0</v>
      </c>
      <c r="D518" s="728" t="s">
        <v>617</v>
      </c>
      <c r="E518" s="424">
        <f>ROUND(1-SUM(F518,H518,J518,L518,N518,P518,R518,T518,V518,X518,Z518,AB518),10)</f>
        <v>0</v>
      </c>
      <c r="F518" s="538">
        <v>8.3699999999999997E-2</v>
      </c>
      <c r="G518" s="492">
        <f>C518*F518</f>
        <v>0</v>
      </c>
      <c r="H518" s="539">
        <v>8.3299999999999999E-2</v>
      </c>
      <c r="I518" s="493">
        <f>C518*H518</f>
        <v>0</v>
      </c>
      <c r="J518" s="538">
        <v>8.3299999999999999E-2</v>
      </c>
      <c r="K518" s="492">
        <f>C518*J518</f>
        <v>0</v>
      </c>
      <c r="L518" s="539">
        <v>8.3299999999999999E-2</v>
      </c>
      <c r="M518" s="493">
        <f>C518*L518</f>
        <v>0</v>
      </c>
      <c r="N518" s="538">
        <v>8.3299999999999999E-2</v>
      </c>
      <c r="O518" s="492">
        <f>C518*N518</f>
        <v>0</v>
      </c>
      <c r="P518" s="539">
        <v>8.3299999999999999E-2</v>
      </c>
      <c r="Q518" s="492">
        <f>C518*P518</f>
        <v>0</v>
      </c>
      <c r="R518" s="539">
        <v>8.3299999999999999E-2</v>
      </c>
      <c r="S518" s="492">
        <f>C518*R518</f>
        <v>0</v>
      </c>
      <c r="T518" s="539">
        <v>8.3299999999999999E-2</v>
      </c>
      <c r="U518" s="493">
        <f>C518*T518</f>
        <v>0</v>
      </c>
      <c r="V518" s="538">
        <v>8.3299999999999999E-2</v>
      </c>
      <c r="W518" s="492">
        <f>C518*V518</f>
        <v>0</v>
      </c>
      <c r="X518" s="539">
        <v>8.3299999999999999E-2</v>
      </c>
      <c r="Y518" s="493">
        <f>C518*X518</f>
        <v>0</v>
      </c>
      <c r="Z518" s="538">
        <v>8.3299999999999999E-2</v>
      </c>
      <c r="AA518" s="492">
        <f>C518*Z518</f>
        <v>0</v>
      </c>
      <c r="AB518" s="538">
        <v>8.3299999999999999E-2</v>
      </c>
      <c r="AC518" s="492">
        <f>C518*AB518</f>
        <v>0</v>
      </c>
    </row>
    <row r="519" spans="3:83" ht="15" customHeight="1" thickBot="1" x14ac:dyDescent="0.3">
      <c r="C519" s="496">
        <f>SUM(C516:C518)</f>
        <v>0</v>
      </c>
      <c r="D519" s="497" t="s">
        <v>616</v>
      </c>
      <c r="E519" s="419"/>
      <c r="F519" s="515"/>
      <c r="G519" s="499">
        <f>SUM(G516:G518)</f>
        <v>0</v>
      </c>
      <c r="H519" s="516"/>
      <c r="I519" s="500">
        <f>SUM(I516:I518)</f>
        <v>0</v>
      </c>
      <c r="J519" s="419"/>
      <c r="K519" s="499">
        <f>SUM(K516:K518)</f>
        <v>0</v>
      </c>
      <c r="L519" s="516"/>
      <c r="M519" s="500">
        <f>SUM(M516:M518)</f>
        <v>0</v>
      </c>
      <c r="N519" s="419"/>
      <c r="O519" s="499">
        <f>SUM(O516:O518)</f>
        <v>0</v>
      </c>
      <c r="P519" s="516"/>
      <c r="Q519" s="499">
        <f>SUM(Q516:Q518)</f>
        <v>0</v>
      </c>
      <c r="R519" s="516"/>
      <c r="S519" s="499">
        <f>SUM(S516:S518)</f>
        <v>0</v>
      </c>
      <c r="T519" s="516"/>
      <c r="U519" s="500">
        <f>SUM(U516:U518)</f>
        <v>0</v>
      </c>
      <c r="V519" s="419"/>
      <c r="W519" s="499">
        <f>SUM(W516:W518)</f>
        <v>0</v>
      </c>
      <c r="X519" s="516"/>
      <c r="Y519" s="500">
        <f>SUM(Y516:Y518)</f>
        <v>0</v>
      </c>
      <c r="Z519" s="419"/>
      <c r="AA519" s="499">
        <f>SUM(AA516:AA518)</f>
        <v>0</v>
      </c>
      <c r="AB519" s="419"/>
      <c r="AC519" s="499">
        <f>SUM(AC516:AC518)</f>
        <v>0</v>
      </c>
      <c r="AH519" s="512"/>
      <c r="AI519" s="512"/>
      <c r="AJ519" s="512"/>
      <c r="AK519" s="512"/>
      <c r="AL519" s="512"/>
      <c r="AM519" s="512"/>
      <c r="AN519" s="512"/>
      <c r="AO519" s="512"/>
      <c r="AP519" s="512"/>
      <c r="AQ519" s="512"/>
      <c r="AR519" s="512"/>
      <c r="AS519" s="512"/>
      <c r="AT519" s="512"/>
      <c r="AU519" s="512"/>
      <c r="AV519" s="512"/>
      <c r="AW519" s="512"/>
      <c r="AX519" s="512"/>
      <c r="AY519" s="512"/>
      <c r="AZ519" s="512"/>
      <c r="BA519" s="512"/>
      <c r="BB519" s="512"/>
      <c r="BC519" s="512"/>
      <c r="BD519" s="512"/>
      <c r="BE519" s="512"/>
      <c r="BF519" s="512"/>
      <c r="BG519" s="512"/>
      <c r="BH519" s="512"/>
      <c r="BI519" s="512"/>
      <c r="BJ519" s="512"/>
      <c r="BK519" s="512"/>
      <c r="BL519" s="512"/>
      <c r="BM519" s="512"/>
      <c r="BN519" s="512"/>
      <c r="BO519" s="512"/>
      <c r="BP519" s="512"/>
      <c r="BQ519" s="512"/>
      <c r="BR519" s="512"/>
      <c r="BS519" s="512"/>
      <c r="BT519" s="512"/>
      <c r="BU519" s="512"/>
      <c r="BV519" s="512"/>
      <c r="BW519" s="512"/>
      <c r="BX519" s="512"/>
      <c r="BY519" s="512"/>
      <c r="BZ519" s="512"/>
      <c r="CA519" s="512"/>
      <c r="CB519" s="512"/>
      <c r="CC519" s="512"/>
      <c r="CD519" s="512"/>
      <c r="CE519" s="512"/>
    </row>
    <row r="520" spans="3:83" ht="13.8" thickBot="1" x14ac:dyDescent="0.3">
      <c r="C520" s="502"/>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317"/>
      <c r="Z520" s="317"/>
      <c r="AA520" s="317"/>
      <c r="AB520" s="317"/>
      <c r="AC520" s="504"/>
    </row>
    <row r="521" spans="3:83" ht="26.4" x14ac:dyDescent="0.25">
      <c r="C521" s="505" t="s">
        <v>472</v>
      </c>
      <c r="D521" s="506"/>
      <c r="E521" s="507" t="s">
        <v>467</v>
      </c>
      <c r="F521" s="508" t="s">
        <v>473</v>
      </c>
      <c r="G521" s="509" t="s">
        <v>474</v>
      </c>
      <c r="H521" s="508" t="s">
        <v>473</v>
      </c>
      <c r="I521" s="509" t="s">
        <v>474</v>
      </c>
      <c r="J521" s="508" t="s">
        <v>473</v>
      </c>
      <c r="K521" s="509" t="s">
        <v>474</v>
      </c>
      <c r="L521" s="508" t="s">
        <v>473</v>
      </c>
      <c r="M521" s="509" t="s">
        <v>474</v>
      </c>
      <c r="N521" s="508" t="s">
        <v>473</v>
      </c>
      <c r="O521" s="509" t="s">
        <v>474</v>
      </c>
      <c r="P521" s="508" t="s">
        <v>473</v>
      </c>
      <c r="Q521" s="509" t="s">
        <v>474</v>
      </c>
      <c r="R521" s="510" t="s">
        <v>473</v>
      </c>
      <c r="S521" s="509" t="s">
        <v>474</v>
      </c>
      <c r="T521" s="508" t="s">
        <v>473</v>
      </c>
      <c r="U521" s="509" t="s">
        <v>474</v>
      </c>
      <c r="V521" s="508" t="s">
        <v>473</v>
      </c>
      <c r="W521" s="509" t="s">
        <v>474</v>
      </c>
      <c r="X521" s="508" t="s">
        <v>473</v>
      </c>
      <c r="Y521" s="509" t="s">
        <v>474</v>
      </c>
      <c r="Z521" s="508" t="s">
        <v>473</v>
      </c>
      <c r="AA521" s="509" t="s">
        <v>474</v>
      </c>
      <c r="AB521" s="508" t="s">
        <v>473</v>
      </c>
      <c r="AC521" s="509" t="s">
        <v>474</v>
      </c>
    </row>
    <row r="522" spans="3:83" x14ac:dyDescent="0.25">
      <c r="C522" s="490">
        <f>SUM('Step 2-Overhead'!AT$10:AT$21)</f>
        <v>0</v>
      </c>
      <c r="D522" s="511" t="s">
        <v>330</v>
      </c>
      <c r="E522" s="437">
        <f t="shared" ref="E522:E532" si="130">ROUND(1-SUM(F522,H522,J522,L522,N522,P522,R522,T522,V522,X522,Z522,AB522),10)</f>
        <v>0</v>
      </c>
      <c r="F522" s="538">
        <v>8.3699999999999997E-2</v>
      </c>
      <c r="G522" s="513">
        <f t="shared" ref="G522:G532" si="131">C522*F522</f>
        <v>0</v>
      </c>
      <c r="H522" s="539">
        <v>8.3299999999999999E-2</v>
      </c>
      <c r="I522" s="514">
        <f t="shared" ref="I522:I532" si="132">C522*H522</f>
        <v>0</v>
      </c>
      <c r="J522" s="538">
        <v>8.3299999999999999E-2</v>
      </c>
      <c r="K522" s="513">
        <f t="shared" ref="K522:K532" si="133">C522*J522</f>
        <v>0</v>
      </c>
      <c r="L522" s="539">
        <v>8.3299999999999999E-2</v>
      </c>
      <c r="M522" s="514">
        <f t="shared" ref="M522:M532" si="134">C522*L522</f>
        <v>0</v>
      </c>
      <c r="N522" s="538">
        <v>8.3299999999999999E-2</v>
      </c>
      <c r="O522" s="513">
        <f t="shared" ref="O522:O532" si="135">C522*N522</f>
        <v>0</v>
      </c>
      <c r="P522" s="539">
        <v>8.3299999999999999E-2</v>
      </c>
      <c r="Q522" s="513">
        <f t="shared" ref="Q522:Q532" si="136">C522*P522</f>
        <v>0</v>
      </c>
      <c r="R522" s="539">
        <v>8.3299999999999999E-2</v>
      </c>
      <c r="S522" s="513">
        <f t="shared" ref="S522:S532" si="137">C522*R522</f>
        <v>0</v>
      </c>
      <c r="T522" s="539">
        <v>8.3299999999999999E-2</v>
      </c>
      <c r="U522" s="514">
        <f t="shared" ref="U522:U532" si="138">C522*T522</f>
        <v>0</v>
      </c>
      <c r="V522" s="538">
        <v>8.3299999999999999E-2</v>
      </c>
      <c r="W522" s="513">
        <f t="shared" ref="W522:W532" si="139">C522*V522</f>
        <v>0</v>
      </c>
      <c r="X522" s="539">
        <v>8.3299999999999999E-2</v>
      </c>
      <c r="Y522" s="514">
        <f t="shared" ref="Y522:Y532" si="140">C522*X522</f>
        <v>0</v>
      </c>
      <c r="Z522" s="538">
        <v>8.3299999999999999E-2</v>
      </c>
      <c r="AA522" s="513">
        <f t="shared" ref="AA522:AA532" si="141">C522*Z522</f>
        <v>0</v>
      </c>
      <c r="AB522" s="538">
        <v>8.3299999999999999E-2</v>
      </c>
      <c r="AC522" s="513">
        <f t="shared" ref="AC522:AC532" si="142">C522*AB522</f>
        <v>0</v>
      </c>
    </row>
    <row r="523" spans="3:83" x14ac:dyDescent="0.25">
      <c r="C523" s="490">
        <f>SUM('Step 2-Overhead'!AT$24:AT$38)</f>
        <v>0</v>
      </c>
      <c r="D523" s="511" t="s">
        <v>382</v>
      </c>
      <c r="E523" s="424">
        <f t="shared" si="130"/>
        <v>0</v>
      </c>
      <c r="F523" s="538">
        <v>8.3699999999999997E-2</v>
      </c>
      <c r="G523" s="513">
        <f t="shared" si="131"/>
        <v>0</v>
      </c>
      <c r="H523" s="539">
        <v>8.3299999999999999E-2</v>
      </c>
      <c r="I523" s="514">
        <f t="shared" si="132"/>
        <v>0</v>
      </c>
      <c r="J523" s="538">
        <v>8.3299999999999999E-2</v>
      </c>
      <c r="K523" s="513">
        <f t="shared" si="133"/>
        <v>0</v>
      </c>
      <c r="L523" s="539">
        <v>8.3299999999999999E-2</v>
      </c>
      <c r="M523" s="514">
        <f t="shared" si="134"/>
        <v>0</v>
      </c>
      <c r="N523" s="538">
        <v>8.3299999999999999E-2</v>
      </c>
      <c r="O523" s="513">
        <f t="shared" si="135"/>
        <v>0</v>
      </c>
      <c r="P523" s="539">
        <v>8.3299999999999999E-2</v>
      </c>
      <c r="Q523" s="513">
        <f t="shared" si="136"/>
        <v>0</v>
      </c>
      <c r="R523" s="539">
        <v>8.3299999999999999E-2</v>
      </c>
      <c r="S523" s="513">
        <f t="shared" si="137"/>
        <v>0</v>
      </c>
      <c r="T523" s="539">
        <v>8.3299999999999999E-2</v>
      </c>
      <c r="U523" s="514">
        <f t="shared" si="138"/>
        <v>0</v>
      </c>
      <c r="V523" s="538">
        <v>8.3299999999999999E-2</v>
      </c>
      <c r="W523" s="513">
        <f t="shared" si="139"/>
        <v>0</v>
      </c>
      <c r="X523" s="539">
        <v>8.3299999999999999E-2</v>
      </c>
      <c r="Y523" s="514">
        <f t="shared" si="140"/>
        <v>0</v>
      </c>
      <c r="Z523" s="538">
        <v>8.3299999999999999E-2</v>
      </c>
      <c r="AA523" s="513">
        <f t="shared" si="141"/>
        <v>0</v>
      </c>
      <c r="AB523" s="538">
        <v>8.3299999999999999E-2</v>
      </c>
      <c r="AC523" s="513">
        <f t="shared" si="142"/>
        <v>0</v>
      </c>
    </row>
    <row r="524" spans="3:83" x14ac:dyDescent="0.25">
      <c r="C524" s="490">
        <f>SUM('Step 2-Overhead'!AT$41:AT$48)</f>
        <v>0</v>
      </c>
      <c r="D524" s="511" t="s">
        <v>331</v>
      </c>
      <c r="E524" s="424">
        <f t="shared" si="130"/>
        <v>0</v>
      </c>
      <c r="F524" s="538">
        <v>8.3699999999999997E-2</v>
      </c>
      <c r="G524" s="513">
        <f t="shared" si="131"/>
        <v>0</v>
      </c>
      <c r="H524" s="539">
        <v>8.3299999999999999E-2</v>
      </c>
      <c r="I524" s="514">
        <f t="shared" si="132"/>
        <v>0</v>
      </c>
      <c r="J524" s="538">
        <v>8.3299999999999999E-2</v>
      </c>
      <c r="K524" s="513">
        <f t="shared" si="133"/>
        <v>0</v>
      </c>
      <c r="L524" s="539">
        <v>8.3299999999999999E-2</v>
      </c>
      <c r="M524" s="514">
        <f t="shared" si="134"/>
        <v>0</v>
      </c>
      <c r="N524" s="538">
        <v>8.3299999999999999E-2</v>
      </c>
      <c r="O524" s="513">
        <f t="shared" si="135"/>
        <v>0</v>
      </c>
      <c r="P524" s="539">
        <v>8.3299999999999999E-2</v>
      </c>
      <c r="Q524" s="513">
        <f t="shared" si="136"/>
        <v>0</v>
      </c>
      <c r="R524" s="539">
        <v>8.3299999999999999E-2</v>
      </c>
      <c r="S524" s="513">
        <f t="shared" si="137"/>
        <v>0</v>
      </c>
      <c r="T524" s="539">
        <v>8.3299999999999999E-2</v>
      </c>
      <c r="U524" s="514">
        <f t="shared" si="138"/>
        <v>0</v>
      </c>
      <c r="V524" s="538">
        <v>8.3299999999999999E-2</v>
      </c>
      <c r="W524" s="513">
        <f t="shared" si="139"/>
        <v>0</v>
      </c>
      <c r="X524" s="539">
        <v>8.3299999999999999E-2</v>
      </c>
      <c r="Y524" s="514">
        <f t="shared" si="140"/>
        <v>0</v>
      </c>
      <c r="Z524" s="538">
        <v>8.3299999999999999E-2</v>
      </c>
      <c r="AA524" s="513">
        <f t="shared" si="141"/>
        <v>0</v>
      </c>
      <c r="AB524" s="538">
        <v>8.3299999999999999E-2</v>
      </c>
      <c r="AC524" s="513">
        <f t="shared" si="142"/>
        <v>0</v>
      </c>
    </row>
    <row r="525" spans="3:83" x14ac:dyDescent="0.25">
      <c r="C525" s="490">
        <f>SUM('Step 2-Overhead'!AT$51:AT$61)</f>
        <v>0</v>
      </c>
      <c r="D525" s="511" t="s">
        <v>366</v>
      </c>
      <c r="E525" s="424">
        <f t="shared" si="130"/>
        <v>0</v>
      </c>
      <c r="F525" s="538">
        <v>8.3699999999999997E-2</v>
      </c>
      <c r="G525" s="513">
        <f t="shared" si="131"/>
        <v>0</v>
      </c>
      <c r="H525" s="539">
        <v>8.3299999999999999E-2</v>
      </c>
      <c r="I525" s="514">
        <f t="shared" si="132"/>
        <v>0</v>
      </c>
      <c r="J525" s="538">
        <v>8.3299999999999999E-2</v>
      </c>
      <c r="K525" s="513">
        <f t="shared" si="133"/>
        <v>0</v>
      </c>
      <c r="L525" s="539">
        <v>8.3299999999999999E-2</v>
      </c>
      <c r="M525" s="514">
        <f t="shared" si="134"/>
        <v>0</v>
      </c>
      <c r="N525" s="538">
        <v>8.3299999999999999E-2</v>
      </c>
      <c r="O525" s="513">
        <f t="shared" si="135"/>
        <v>0</v>
      </c>
      <c r="P525" s="539">
        <v>8.3299999999999999E-2</v>
      </c>
      <c r="Q525" s="513">
        <f t="shared" si="136"/>
        <v>0</v>
      </c>
      <c r="R525" s="539">
        <v>8.3299999999999999E-2</v>
      </c>
      <c r="S525" s="513">
        <f t="shared" si="137"/>
        <v>0</v>
      </c>
      <c r="T525" s="539">
        <v>8.3299999999999999E-2</v>
      </c>
      <c r="U525" s="514">
        <f t="shared" si="138"/>
        <v>0</v>
      </c>
      <c r="V525" s="538">
        <v>8.3299999999999999E-2</v>
      </c>
      <c r="W525" s="513">
        <f t="shared" si="139"/>
        <v>0</v>
      </c>
      <c r="X525" s="539">
        <v>8.3299999999999999E-2</v>
      </c>
      <c r="Y525" s="514">
        <f t="shared" si="140"/>
        <v>0</v>
      </c>
      <c r="Z525" s="538">
        <v>8.3299999999999999E-2</v>
      </c>
      <c r="AA525" s="513">
        <f t="shared" si="141"/>
        <v>0</v>
      </c>
      <c r="AB525" s="538">
        <v>8.3299999999999999E-2</v>
      </c>
      <c r="AC525" s="513">
        <f t="shared" si="142"/>
        <v>0</v>
      </c>
    </row>
    <row r="526" spans="3:83" x14ac:dyDescent="0.25">
      <c r="C526" s="490">
        <f>SUM('Step 2-Overhead'!AT$64:AT$88)</f>
        <v>0</v>
      </c>
      <c r="D526" s="511" t="s">
        <v>334</v>
      </c>
      <c r="E526" s="424">
        <f t="shared" si="130"/>
        <v>0</v>
      </c>
      <c r="F526" s="538">
        <v>8.3699999999999997E-2</v>
      </c>
      <c r="G526" s="513">
        <f t="shared" si="131"/>
        <v>0</v>
      </c>
      <c r="H526" s="539">
        <v>8.3299999999999999E-2</v>
      </c>
      <c r="I526" s="514">
        <f t="shared" si="132"/>
        <v>0</v>
      </c>
      <c r="J526" s="538">
        <v>8.3299999999999999E-2</v>
      </c>
      <c r="K526" s="513">
        <f t="shared" si="133"/>
        <v>0</v>
      </c>
      <c r="L526" s="539">
        <v>8.3299999999999999E-2</v>
      </c>
      <c r="M526" s="514">
        <f t="shared" si="134"/>
        <v>0</v>
      </c>
      <c r="N526" s="538">
        <v>8.3299999999999999E-2</v>
      </c>
      <c r="O526" s="513">
        <f t="shared" si="135"/>
        <v>0</v>
      </c>
      <c r="P526" s="539">
        <v>8.3299999999999999E-2</v>
      </c>
      <c r="Q526" s="513">
        <f t="shared" si="136"/>
        <v>0</v>
      </c>
      <c r="R526" s="539">
        <v>8.3299999999999999E-2</v>
      </c>
      <c r="S526" s="513">
        <f t="shared" si="137"/>
        <v>0</v>
      </c>
      <c r="T526" s="539">
        <v>8.3299999999999999E-2</v>
      </c>
      <c r="U526" s="514">
        <f t="shared" si="138"/>
        <v>0</v>
      </c>
      <c r="V526" s="538">
        <v>8.3299999999999999E-2</v>
      </c>
      <c r="W526" s="513">
        <f t="shared" si="139"/>
        <v>0</v>
      </c>
      <c r="X526" s="539">
        <v>8.3299999999999999E-2</v>
      </c>
      <c r="Y526" s="514">
        <f t="shared" si="140"/>
        <v>0</v>
      </c>
      <c r="Z526" s="538">
        <v>8.3299999999999999E-2</v>
      </c>
      <c r="AA526" s="513">
        <f t="shared" si="141"/>
        <v>0</v>
      </c>
      <c r="AB526" s="538">
        <v>8.3299999999999999E-2</v>
      </c>
      <c r="AC526" s="513">
        <f t="shared" si="142"/>
        <v>0</v>
      </c>
    </row>
    <row r="527" spans="3:83" x14ac:dyDescent="0.25">
      <c r="C527" s="490">
        <f>SUM('Step 2-Overhead'!AT$91:AT$101)</f>
        <v>0</v>
      </c>
      <c r="D527" s="511" t="s">
        <v>332</v>
      </c>
      <c r="E527" s="424">
        <f t="shared" si="130"/>
        <v>0</v>
      </c>
      <c r="F527" s="538">
        <v>8.3699999999999997E-2</v>
      </c>
      <c r="G527" s="513">
        <f t="shared" si="131"/>
        <v>0</v>
      </c>
      <c r="H527" s="539">
        <v>8.3299999999999999E-2</v>
      </c>
      <c r="I527" s="514">
        <f t="shared" si="132"/>
        <v>0</v>
      </c>
      <c r="J527" s="538">
        <v>8.3299999999999999E-2</v>
      </c>
      <c r="K527" s="513">
        <f t="shared" si="133"/>
        <v>0</v>
      </c>
      <c r="L527" s="539">
        <v>8.3299999999999999E-2</v>
      </c>
      <c r="M527" s="514">
        <f t="shared" si="134"/>
        <v>0</v>
      </c>
      <c r="N527" s="538">
        <v>8.3299999999999999E-2</v>
      </c>
      <c r="O527" s="513">
        <f t="shared" si="135"/>
        <v>0</v>
      </c>
      <c r="P527" s="539">
        <v>8.3299999999999999E-2</v>
      </c>
      <c r="Q527" s="513">
        <f t="shared" si="136"/>
        <v>0</v>
      </c>
      <c r="R527" s="539">
        <v>8.3299999999999999E-2</v>
      </c>
      <c r="S527" s="513">
        <f t="shared" si="137"/>
        <v>0</v>
      </c>
      <c r="T527" s="539">
        <v>8.3299999999999999E-2</v>
      </c>
      <c r="U527" s="514">
        <f t="shared" si="138"/>
        <v>0</v>
      </c>
      <c r="V527" s="538">
        <v>8.3299999999999999E-2</v>
      </c>
      <c r="W527" s="513">
        <f t="shared" si="139"/>
        <v>0</v>
      </c>
      <c r="X527" s="539">
        <v>8.3299999999999999E-2</v>
      </c>
      <c r="Y527" s="514">
        <f t="shared" si="140"/>
        <v>0</v>
      </c>
      <c r="Z527" s="538">
        <v>8.3299999999999999E-2</v>
      </c>
      <c r="AA527" s="513">
        <f t="shared" si="141"/>
        <v>0</v>
      </c>
      <c r="AB527" s="538">
        <v>8.3299999999999999E-2</v>
      </c>
      <c r="AC527" s="513">
        <f t="shared" si="142"/>
        <v>0</v>
      </c>
    </row>
    <row r="528" spans="3:83" x14ac:dyDescent="0.25">
      <c r="C528" s="517">
        <f>SUM('Step 2-Overhead'!AT$104:AT$110)</f>
        <v>0</v>
      </c>
      <c r="D528" s="511" t="s">
        <v>333</v>
      </c>
      <c r="E528" s="424">
        <f t="shared" si="130"/>
        <v>0</v>
      </c>
      <c r="F528" s="538">
        <v>8.3699999999999997E-2</v>
      </c>
      <c r="G528" s="513">
        <f t="shared" si="131"/>
        <v>0</v>
      </c>
      <c r="H528" s="539">
        <v>8.3299999999999999E-2</v>
      </c>
      <c r="I528" s="514">
        <f t="shared" si="132"/>
        <v>0</v>
      </c>
      <c r="J528" s="538">
        <v>8.3299999999999999E-2</v>
      </c>
      <c r="K528" s="513">
        <f t="shared" si="133"/>
        <v>0</v>
      </c>
      <c r="L528" s="539">
        <v>8.3299999999999999E-2</v>
      </c>
      <c r="M528" s="514">
        <f t="shared" si="134"/>
        <v>0</v>
      </c>
      <c r="N528" s="538">
        <v>8.3299999999999999E-2</v>
      </c>
      <c r="O528" s="513">
        <f t="shared" si="135"/>
        <v>0</v>
      </c>
      <c r="P528" s="539">
        <v>8.3299999999999999E-2</v>
      </c>
      <c r="Q528" s="513">
        <f t="shared" si="136"/>
        <v>0</v>
      </c>
      <c r="R528" s="539">
        <v>8.3299999999999999E-2</v>
      </c>
      <c r="S528" s="513">
        <f t="shared" si="137"/>
        <v>0</v>
      </c>
      <c r="T528" s="539">
        <v>8.3299999999999999E-2</v>
      </c>
      <c r="U528" s="514">
        <f t="shared" si="138"/>
        <v>0</v>
      </c>
      <c r="V528" s="538">
        <v>8.3299999999999999E-2</v>
      </c>
      <c r="W528" s="513">
        <f t="shared" si="139"/>
        <v>0</v>
      </c>
      <c r="X528" s="539">
        <v>8.3299999999999999E-2</v>
      </c>
      <c r="Y528" s="514">
        <f t="shared" si="140"/>
        <v>0</v>
      </c>
      <c r="Z528" s="538">
        <v>8.3299999999999999E-2</v>
      </c>
      <c r="AA528" s="513">
        <f t="shared" si="141"/>
        <v>0</v>
      </c>
      <c r="AB528" s="538">
        <v>8.3299999999999999E-2</v>
      </c>
      <c r="AC528" s="513">
        <f t="shared" si="142"/>
        <v>0</v>
      </c>
    </row>
    <row r="529" spans="3:33" x14ac:dyDescent="0.25">
      <c r="C529" s="490">
        <f>SUM('Step 2-Overhead'!AT$113:AT$118)</f>
        <v>0</v>
      </c>
      <c r="D529" s="511" t="s">
        <v>240</v>
      </c>
      <c r="E529" s="424">
        <f t="shared" si="130"/>
        <v>0</v>
      </c>
      <c r="F529" s="538">
        <v>8.3699999999999997E-2</v>
      </c>
      <c r="G529" s="513">
        <f t="shared" si="131"/>
        <v>0</v>
      </c>
      <c r="H529" s="539">
        <v>8.3299999999999999E-2</v>
      </c>
      <c r="I529" s="514">
        <f t="shared" si="132"/>
        <v>0</v>
      </c>
      <c r="J529" s="538">
        <v>8.3299999999999999E-2</v>
      </c>
      <c r="K529" s="513">
        <f t="shared" si="133"/>
        <v>0</v>
      </c>
      <c r="L529" s="539">
        <v>8.3299999999999999E-2</v>
      </c>
      <c r="M529" s="514">
        <f t="shared" si="134"/>
        <v>0</v>
      </c>
      <c r="N529" s="538">
        <v>8.3299999999999999E-2</v>
      </c>
      <c r="O529" s="513">
        <f t="shared" si="135"/>
        <v>0</v>
      </c>
      <c r="P529" s="539">
        <v>8.3299999999999999E-2</v>
      </c>
      <c r="Q529" s="513">
        <f t="shared" si="136"/>
        <v>0</v>
      </c>
      <c r="R529" s="539">
        <v>8.3299999999999999E-2</v>
      </c>
      <c r="S529" s="513">
        <f t="shared" si="137"/>
        <v>0</v>
      </c>
      <c r="T529" s="539">
        <v>8.3299999999999999E-2</v>
      </c>
      <c r="U529" s="514">
        <f t="shared" si="138"/>
        <v>0</v>
      </c>
      <c r="V529" s="538">
        <v>8.3299999999999999E-2</v>
      </c>
      <c r="W529" s="513">
        <f t="shared" si="139"/>
        <v>0</v>
      </c>
      <c r="X529" s="539">
        <v>8.3299999999999999E-2</v>
      </c>
      <c r="Y529" s="514">
        <f t="shared" si="140"/>
        <v>0</v>
      </c>
      <c r="Z529" s="538">
        <v>8.3299999999999999E-2</v>
      </c>
      <c r="AA529" s="513">
        <f t="shared" si="141"/>
        <v>0</v>
      </c>
      <c r="AB529" s="538">
        <v>8.3299999999999999E-2</v>
      </c>
      <c r="AC529" s="513">
        <f t="shared" si="142"/>
        <v>0</v>
      </c>
    </row>
    <row r="530" spans="3:33" x14ac:dyDescent="0.25">
      <c r="C530" s="490">
        <f>SUM('Step 2-Overhead'!AT$121:AT$133)</f>
        <v>0</v>
      </c>
      <c r="D530" s="511" t="s">
        <v>236</v>
      </c>
      <c r="E530" s="424">
        <f t="shared" si="130"/>
        <v>0</v>
      </c>
      <c r="F530" s="538">
        <v>8.3699999999999997E-2</v>
      </c>
      <c r="G530" s="513">
        <f t="shared" si="131"/>
        <v>0</v>
      </c>
      <c r="H530" s="539">
        <v>8.3299999999999999E-2</v>
      </c>
      <c r="I530" s="514">
        <f t="shared" si="132"/>
        <v>0</v>
      </c>
      <c r="J530" s="538">
        <v>8.3299999999999999E-2</v>
      </c>
      <c r="K530" s="513">
        <f t="shared" si="133"/>
        <v>0</v>
      </c>
      <c r="L530" s="539">
        <v>8.3299999999999999E-2</v>
      </c>
      <c r="M530" s="514">
        <f t="shared" si="134"/>
        <v>0</v>
      </c>
      <c r="N530" s="538">
        <v>8.3299999999999999E-2</v>
      </c>
      <c r="O530" s="513">
        <f t="shared" si="135"/>
        <v>0</v>
      </c>
      <c r="P530" s="539">
        <v>8.3299999999999999E-2</v>
      </c>
      <c r="Q530" s="513">
        <f t="shared" si="136"/>
        <v>0</v>
      </c>
      <c r="R530" s="539">
        <v>8.3299999999999999E-2</v>
      </c>
      <c r="S530" s="513">
        <f t="shared" si="137"/>
        <v>0</v>
      </c>
      <c r="T530" s="539">
        <v>8.3299999999999999E-2</v>
      </c>
      <c r="U530" s="514">
        <f t="shared" si="138"/>
        <v>0</v>
      </c>
      <c r="V530" s="538">
        <v>8.3299999999999999E-2</v>
      </c>
      <c r="W530" s="513">
        <f t="shared" si="139"/>
        <v>0</v>
      </c>
      <c r="X530" s="539">
        <v>8.3299999999999999E-2</v>
      </c>
      <c r="Y530" s="514">
        <f t="shared" si="140"/>
        <v>0</v>
      </c>
      <c r="Z530" s="538">
        <v>8.3299999999999999E-2</v>
      </c>
      <c r="AA530" s="513">
        <f t="shared" si="141"/>
        <v>0</v>
      </c>
      <c r="AB530" s="538">
        <v>8.3299999999999999E-2</v>
      </c>
      <c r="AC530" s="513">
        <f t="shared" si="142"/>
        <v>0</v>
      </c>
    </row>
    <row r="531" spans="3:33" x14ac:dyDescent="0.25">
      <c r="C531" s="490">
        <f>SUM('Step 2-Overhead'!AT$136:AT$140)</f>
        <v>0</v>
      </c>
      <c r="D531" s="511" t="s">
        <v>421</v>
      </c>
      <c r="E531" s="424">
        <f t="shared" si="130"/>
        <v>0</v>
      </c>
      <c r="F531" s="538">
        <v>8.3699999999999997E-2</v>
      </c>
      <c r="G531" s="513">
        <f t="shared" si="131"/>
        <v>0</v>
      </c>
      <c r="H531" s="539">
        <v>8.3299999999999999E-2</v>
      </c>
      <c r="I531" s="514">
        <f t="shared" si="132"/>
        <v>0</v>
      </c>
      <c r="J531" s="538">
        <v>8.3299999999999999E-2</v>
      </c>
      <c r="K531" s="513">
        <f t="shared" si="133"/>
        <v>0</v>
      </c>
      <c r="L531" s="539">
        <v>8.3299999999999999E-2</v>
      </c>
      <c r="M531" s="514">
        <f t="shared" si="134"/>
        <v>0</v>
      </c>
      <c r="N531" s="538">
        <v>8.3299999999999999E-2</v>
      </c>
      <c r="O531" s="513">
        <f t="shared" si="135"/>
        <v>0</v>
      </c>
      <c r="P531" s="539">
        <v>8.3299999999999999E-2</v>
      </c>
      <c r="Q531" s="513">
        <f t="shared" si="136"/>
        <v>0</v>
      </c>
      <c r="R531" s="539">
        <v>8.3299999999999999E-2</v>
      </c>
      <c r="S531" s="513">
        <f t="shared" si="137"/>
        <v>0</v>
      </c>
      <c r="T531" s="539">
        <v>8.3299999999999999E-2</v>
      </c>
      <c r="U531" s="514">
        <f t="shared" si="138"/>
        <v>0</v>
      </c>
      <c r="V531" s="538">
        <v>8.3299999999999999E-2</v>
      </c>
      <c r="W531" s="513">
        <f t="shared" si="139"/>
        <v>0</v>
      </c>
      <c r="X531" s="539">
        <v>8.3299999999999999E-2</v>
      </c>
      <c r="Y531" s="514">
        <f t="shared" si="140"/>
        <v>0</v>
      </c>
      <c r="Z531" s="538">
        <v>8.3299999999999999E-2</v>
      </c>
      <c r="AA531" s="513">
        <f t="shared" si="141"/>
        <v>0</v>
      </c>
      <c r="AB531" s="538">
        <v>8.3299999999999999E-2</v>
      </c>
      <c r="AC531" s="513">
        <f t="shared" si="142"/>
        <v>0</v>
      </c>
    </row>
    <row r="532" spans="3:33" x14ac:dyDescent="0.25">
      <c r="C532" s="490">
        <f>SUM('Step 2-Overhead'!AT$143:AT$150)</f>
        <v>0</v>
      </c>
      <c r="D532" s="511" t="s">
        <v>338</v>
      </c>
      <c r="E532" s="424">
        <f t="shared" si="130"/>
        <v>0</v>
      </c>
      <c r="F532" s="538">
        <v>8.3699999999999997E-2</v>
      </c>
      <c r="G532" s="513">
        <f t="shared" si="131"/>
        <v>0</v>
      </c>
      <c r="H532" s="539">
        <v>8.3299999999999999E-2</v>
      </c>
      <c r="I532" s="514">
        <f t="shared" si="132"/>
        <v>0</v>
      </c>
      <c r="J532" s="538">
        <v>8.3299999999999999E-2</v>
      </c>
      <c r="K532" s="513">
        <f t="shared" si="133"/>
        <v>0</v>
      </c>
      <c r="L532" s="539">
        <v>8.3299999999999999E-2</v>
      </c>
      <c r="M532" s="514">
        <f t="shared" si="134"/>
        <v>0</v>
      </c>
      <c r="N532" s="538">
        <v>8.3299999999999999E-2</v>
      </c>
      <c r="O532" s="513">
        <f t="shared" si="135"/>
        <v>0</v>
      </c>
      <c r="P532" s="539">
        <v>8.3299999999999999E-2</v>
      </c>
      <c r="Q532" s="513">
        <f t="shared" si="136"/>
        <v>0</v>
      </c>
      <c r="R532" s="539">
        <v>8.3299999999999999E-2</v>
      </c>
      <c r="S532" s="513">
        <f t="shared" si="137"/>
        <v>0</v>
      </c>
      <c r="T532" s="539">
        <v>8.3299999999999999E-2</v>
      </c>
      <c r="U532" s="514">
        <f t="shared" si="138"/>
        <v>0</v>
      </c>
      <c r="V532" s="538">
        <v>8.3299999999999999E-2</v>
      </c>
      <c r="W532" s="513">
        <f t="shared" si="139"/>
        <v>0</v>
      </c>
      <c r="X532" s="539">
        <v>8.3299999999999999E-2</v>
      </c>
      <c r="Y532" s="514">
        <f t="shared" si="140"/>
        <v>0</v>
      </c>
      <c r="Z532" s="538">
        <v>8.3299999999999999E-2</v>
      </c>
      <c r="AA532" s="513">
        <f t="shared" si="141"/>
        <v>0</v>
      </c>
      <c r="AB532" s="538">
        <v>8.3299999999999999E-2</v>
      </c>
      <c r="AC532" s="513">
        <f t="shared" si="142"/>
        <v>0</v>
      </c>
    </row>
    <row r="533" spans="3:33" ht="13.8" thickBot="1" x14ac:dyDescent="0.3">
      <c r="C533" s="496">
        <f>SUM(C522:C532)</f>
        <v>0</v>
      </c>
      <c r="D533" s="497" t="s">
        <v>469</v>
      </c>
      <c r="E533" s="463"/>
      <c r="F533" s="501"/>
      <c r="G533" s="499">
        <f>SUM(G522:G532)</f>
        <v>0</v>
      </c>
      <c r="H533" s="497"/>
      <c r="I533" s="500">
        <f>SUM(I522:I532)</f>
        <v>0</v>
      </c>
      <c r="J533" s="501"/>
      <c r="K533" s="499">
        <f>SUM(K522:K532)</f>
        <v>0</v>
      </c>
      <c r="L533" s="497"/>
      <c r="M533" s="500">
        <f>SUM(M522:M532)</f>
        <v>0</v>
      </c>
      <c r="N533" s="501"/>
      <c r="O533" s="499">
        <f>SUM(O522:O532)</f>
        <v>0</v>
      </c>
      <c r="P533" s="497"/>
      <c r="Q533" s="499">
        <f>SUM(Q522:Q532)</f>
        <v>0</v>
      </c>
      <c r="R533" s="497"/>
      <c r="S533" s="499">
        <f>SUM(S522:S532)</f>
        <v>0</v>
      </c>
      <c r="T533" s="497"/>
      <c r="U533" s="500">
        <f>SUM(U522:U532)</f>
        <v>0</v>
      </c>
      <c r="V533" s="501"/>
      <c r="W533" s="499">
        <f>SUM(W522:W532)</f>
        <v>0</v>
      </c>
      <c r="X533" s="497"/>
      <c r="Y533" s="500">
        <f>SUM(Y522:Y532)</f>
        <v>0</v>
      </c>
      <c r="Z533" s="501"/>
      <c r="AA533" s="499">
        <f>SUM(AA522:AA532)</f>
        <v>0</v>
      </c>
      <c r="AB533" s="501"/>
      <c r="AC533" s="499">
        <f>SUM(AC522:AC532)</f>
        <v>0</v>
      </c>
    </row>
    <row r="534" spans="3:33" ht="13.8" thickBot="1" x14ac:dyDescent="0.3">
      <c r="C534" s="518"/>
      <c r="D534" s="519"/>
      <c r="E534" s="520"/>
      <c r="F534" s="521"/>
      <c r="G534" s="522"/>
      <c r="H534" s="521"/>
      <c r="I534" s="522"/>
      <c r="J534" s="521"/>
      <c r="K534" s="522"/>
      <c r="L534" s="521"/>
      <c r="M534" s="522"/>
      <c r="N534" s="521"/>
      <c r="O534" s="522"/>
      <c r="P534" s="521"/>
      <c r="Q534" s="523"/>
      <c r="R534" s="521"/>
      <c r="S534" s="522"/>
      <c r="T534" s="521"/>
      <c r="U534" s="522"/>
      <c r="V534" s="521"/>
      <c r="W534" s="522"/>
      <c r="X534" s="521"/>
      <c r="Y534" s="522"/>
      <c r="Z534" s="521"/>
      <c r="AA534" s="522"/>
      <c r="AB534" s="521"/>
      <c r="AC534" s="523"/>
    </row>
    <row r="535" spans="3:33" ht="16.2" thickBot="1" x14ac:dyDescent="0.35">
      <c r="C535" s="524">
        <f ca="1">SUM(G535,I535,K535,M535,O535,Q535,S535,U535,W535,Y535,AA535,AC535)</f>
        <v>0</v>
      </c>
      <c r="D535" s="525" t="s">
        <v>502</v>
      </c>
      <c r="E535" s="526"/>
      <c r="F535" s="527"/>
      <c r="G535" s="528">
        <f ca="1">G513-(G519+G533)</f>
        <v>0</v>
      </c>
      <c r="H535" s="529"/>
      <c r="I535" s="530">
        <f ca="1">I513-(I519+I533)</f>
        <v>0</v>
      </c>
      <c r="J535" s="531"/>
      <c r="K535" s="528">
        <f ca="1">K513-(K519+K533)</f>
        <v>0</v>
      </c>
      <c r="L535" s="529"/>
      <c r="M535" s="530">
        <f ca="1">M513-(M519+M533)</f>
        <v>0</v>
      </c>
      <c r="N535" s="531"/>
      <c r="O535" s="528">
        <f ca="1">O513-(O519+O533)</f>
        <v>0</v>
      </c>
      <c r="P535" s="529"/>
      <c r="Q535" s="528">
        <f ca="1">Q513-(Q519+Q533)</f>
        <v>0</v>
      </c>
      <c r="R535" s="529"/>
      <c r="S535" s="528">
        <f ca="1">S513-(S519+S533)</f>
        <v>0</v>
      </c>
      <c r="T535" s="529"/>
      <c r="U535" s="530">
        <f ca="1">U513-(U519+U533)</f>
        <v>0</v>
      </c>
      <c r="V535" s="531"/>
      <c r="W535" s="528">
        <f ca="1">W513-(W519+W533)</f>
        <v>0</v>
      </c>
      <c r="X535" s="529"/>
      <c r="Y535" s="530">
        <f ca="1">Y513-(Y519+Y533)</f>
        <v>0</v>
      </c>
      <c r="Z535" s="531"/>
      <c r="AA535" s="528">
        <f ca="1">AA513-(AA519+AA533)</f>
        <v>0</v>
      </c>
      <c r="AB535" s="531"/>
      <c r="AC535" s="528">
        <f ca="1">AC513-(AC519+AC533)</f>
        <v>0</v>
      </c>
      <c r="AG535" s="81"/>
    </row>
    <row r="536" spans="3:33" ht="16.2" thickBot="1" x14ac:dyDescent="0.35">
      <c r="C536" s="81"/>
      <c r="E536" s="577"/>
      <c r="F536" s="1295" t="s">
        <v>448</v>
      </c>
      <c r="G536" s="1296"/>
      <c r="H536" s="1295" t="s">
        <v>449</v>
      </c>
      <c r="I536" s="1296"/>
      <c r="J536" s="1295" t="s">
        <v>450</v>
      </c>
      <c r="K536" s="1296"/>
      <c r="L536" s="1295" t="s">
        <v>451</v>
      </c>
      <c r="M536" s="1296"/>
      <c r="N536" s="1295" t="s">
        <v>452</v>
      </c>
      <c r="O536" s="1296"/>
      <c r="P536" s="1295" t="s">
        <v>453</v>
      </c>
      <c r="Q536" s="1296"/>
      <c r="R536" s="1297" t="s">
        <v>454</v>
      </c>
      <c r="S536" s="1296"/>
      <c r="T536" s="1295" t="s">
        <v>455</v>
      </c>
      <c r="U536" s="1296"/>
      <c r="V536" s="1295" t="s">
        <v>456</v>
      </c>
      <c r="W536" s="1296"/>
      <c r="X536" s="1295" t="s">
        <v>457</v>
      </c>
      <c r="Y536" s="1296"/>
      <c r="Z536" s="1295" t="s">
        <v>458</v>
      </c>
      <c r="AA536" s="1296"/>
      <c r="AB536" s="1295" t="s">
        <v>459</v>
      </c>
      <c r="AC536" s="1296"/>
    </row>
    <row r="537" spans="3:33" ht="13.8" thickBot="1" x14ac:dyDescent="0.3"/>
    <row r="538" spans="3:33" ht="20.25" customHeight="1" thickBot="1" x14ac:dyDescent="0.3">
      <c r="C538" s="1298" t="str">
        <f>('Step 1-Employee Info'!J18)&amp;" Cash Flow"</f>
        <v>Department 9 Name Cash Flow</v>
      </c>
      <c r="D538" s="1299"/>
    </row>
    <row r="539" spans="3:33" ht="13.8" x14ac:dyDescent="0.25">
      <c r="C539" s="540">
        <v>0</v>
      </c>
      <c r="D539" s="532" t="s">
        <v>491</v>
      </c>
      <c r="G539" s="81"/>
    </row>
    <row r="540" spans="3:33" x14ac:dyDescent="0.25">
      <c r="C540" s="533">
        <f ca="1">C539+G535</f>
        <v>0</v>
      </c>
      <c r="D540" s="534" t="s">
        <v>448</v>
      </c>
    </row>
    <row r="541" spans="3:33" x14ac:dyDescent="0.25">
      <c r="C541" s="533">
        <f ca="1">C540+I535</f>
        <v>0</v>
      </c>
      <c r="D541" s="534" t="s">
        <v>449</v>
      </c>
    </row>
    <row r="542" spans="3:33" x14ac:dyDescent="0.25">
      <c r="C542" s="533">
        <f ca="1">C541+K535</f>
        <v>0</v>
      </c>
      <c r="D542" s="534" t="s">
        <v>450</v>
      </c>
    </row>
    <row r="543" spans="3:33" x14ac:dyDescent="0.25">
      <c r="C543" s="533">
        <f ca="1">C542+M535</f>
        <v>0</v>
      </c>
      <c r="D543" s="534" t="s">
        <v>451</v>
      </c>
    </row>
    <row r="544" spans="3:33" x14ac:dyDescent="0.25">
      <c r="C544" s="533">
        <f ca="1">C543+O535</f>
        <v>0</v>
      </c>
      <c r="D544" s="534" t="s">
        <v>452</v>
      </c>
    </row>
    <row r="545" spans="3:29" x14ac:dyDescent="0.25">
      <c r="C545" s="533">
        <f ca="1">C544+Q535</f>
        <v>0</v>
      </c>
      <c r="D545" s="534" t="s">
        <v>453</v>
      </c>
    </row>
    <row r="546" spans="3:29" x14ac:dyDescent="0.25">
      <c r="C546" s="533">
        <f ca="1">C545+S535</f>
        <v>0</v>
      </c>
      <c r="D546" s="534" t="s">
        <v>454</v>
      </c>
    </row>
    <row r="547" spans="3:29" x14ac:dyDescent="0.25">
      <c r="C547" s="533">
        <f ca="1">C546+U535</f>
        <v>0</v>
      </c>
      <c r="D547" s="534" t="s">
        <v>455</v>
      </c>
    </row>
    <row r="548" spans="3:29" x14ac:dyDescent="0.25">
      <c r="C548" s="533">
        <f ca="1">C547+W535</f>
        <v>0</v>
      </c>
      <c r="D548" s="534" t="s">
        <v>456</v>
      </c>
    </row>
    <row r="549" spans="3:29" x14ac:dyDescent="0.25">
      <c r="C549" s="533">
        <f ca="1">C548+Y535</f>
        <v>0</v>
      </c>
      <c r="D549" s="534" t="s">
        <v>457</v>
      </c>
    </row>
    <row r="550" spans="3:29" x14ac:dyDescent="0.25">
      <c r="C550" s="533">
        <f ca="1">C549+AA535</f>
        <v>0</v>
      </c>
      <c r="D550" s="534" t="s">
        <v>458</v>
      </c>
    </row>
    <row r="551" spans="3:29" x14ac:dyDescent="0.25">
      <c r="C551" s="533">
        <f ca="1">C550+AC535</f>
        <v>0</v>
      </c>
      <c r="D551" s="534" t="s">
        <v>459</v>
      </c>
    </row>
    <row r="552" spans="3:29" ht="14.4" thickBot="1" x14ac:dyDescent="0.3">
      <c r="C552" s="535">
        <f ca="1">C539+C535</f>
        <v>0</v>
      </c>
      <c r="D552" s="536" t="s">
        <v>492</v>
      </c>
    </row>
    <row r="555" spans="3:29" ht="21" customHeight="1" thickBot="1" x14ac:dyDescent="0.35">
      <c r="Z555" s="14"/>
      <c r="AA555" s="14"/>
      <c r="AB555" s="14"/>
      <c r="AC555" s="14"/>
    </row>
    <row r="556" spans="3:29" ht="24.75" customHeight="1" thickBot="1" x14ac:dyDescent="0.35">
      <c r="C556" s="1303" t="str">
        <f>'Step 1-Employee Info'!J19</f>
        <v>Department 10 Name</v>
      </c>
      <c r="D556" s="1304"/>
      <c r="E556" s="1305"/>
      <c r="F556" s="1295" t="s">
        <v>448</v>
      </c>
      <c r="G556" s="1296"/>
      <c r="H556" s="1295" t="s">
        <v>449</v>
      </c>
      <c r="I556" s="1296"/>
      <c r="J556" s="1295" t="s">
        <v>450</v>
      </c>
      <c r="K556" s="1296"/>
      <c r="L556" s="1295" t="s">
        <v>451</v>
      </c>
      <c r="M556" s="1296"/>
      <c r="N556" s="1295" t="s">
        <v>452</v>
      </c>
      <c r="O556" s="1296"/>
      <c r="P556" s="1295" t="s">
        <v>453</v>
      </c>
      <c r="Q556" s="1296"/>
      <c r="R556" s="1297" t="s">
        <v>454</v>
      </c>
      <c r="S556" s="1296"/>
      <c r="T556" s="1295" t="s">
        <v>455</v>
      </c>
      <c r="U556" s="1296"/>
      <c r="V556" s="1295" t="s">
        <v>456</v>
      </c>
      <c r="W556" s="1296"/>
      <c r="X556" s="1295" t="s">
        <v>457</v>
      </c>
      <c r="Y556" s="1296"/>
      <c r="Z556" s="1295" t="s">
        <v>458</v>
      </c>
      <c r="AA556" s="1296"/>
      <c r="AB556" s="1295" t="s">
        <v>459</v>
      </c>
      <c r="AC556" s="1296"/>
    </row>
    <row r="557" spans="3:29" ht="26.4" x14ac:dyDescent="0.25">
      <c r="C557" s="484" t="s">
        <v>471</v>
      </c>
      <c r="D557" s="485"/>
      <c r="E557" s="486" t="s">
        <v>467</v>
      </c>
      <c r="F557" s="487" t="s">
        <v>473</v>
      </c>
      <c r="G557" s="488" t="s">
        <v>474</v>
      </c>
      <c r="H557" s="487" t="s">
        <v>473</v>
      </c>
      <c r="I557" s="488" t="s">
        <v>474</v>
      </c>
      <c r="J557" s="487" t="s">
        <v>473</v>
      </c>
      <c r="K557" s="488" t="s">
        <v>474</v>
      </c>
      <c r="L557" s="487" t="s">
        <v>473</v>
      </c>
      <c r="M557" s="488" t="s">
        <v>474</v>
      </c>
      <c r="N557" s="487" t="s">
        <v>473</v>
      </c>
      <c r="O557" s="488" t="s">
        <v>474</v>
      </c>
      <c r="P557" s="487" t="s">
        <v>473</v>
      </c>
      <c r="Q557" s="488" t="s">
        <v>474</v>
      </c>
      <c r="R557" s="489" t="s">
        <v>473</v>
      </c>
      <c r="S557" s="488" t="s">
        <v>474</v>
      </c>
      <c r="T557" s="487" t="s">
        <v>473</v>
      </c>
      <c r="U557" s="488" t="s">
        <v>474</v>
      </c>
      <c r="V557" s="487" t="s">
        <v>473</v>
      </c>
      <c r="W557" s="488" t="s">
        <v>474</v>
      </c>
      <c r="X557" s="487" t="s">
        <v>473</v>
      </c>
      <c r="Y557" s="488" t="s">
        <v>474</v>
      </c>
      <c r="Z557" s="487" t="s">
        <v>473</v>
      </c>
      <c r="AA557" s="488" t="s">
        <v>474</v>
      </c>
      <c r="AB557" s="487" t="s">
        <v>473</v>
      </c>
      <c r="AC557" s="488" t="s">
        <v>474</v>
      </c>
    </row>
    <row r="558" spans="3:29" x14ac:dyDescent="0.25">
      <c r="C558" s="490">
        <f ca="1">'Step 4-Reports &amp; Comparisons'!BX292*'Step 3-Pricing'!O13</f>
        <v>0</v>
      </c>
      <c r="D558" s="491" t="s">
        <v>461</v>
      </c>
      <c r="E558" s="437">
        <f>ROUND(1-SUM(F558,H558,J558,L558,N558,P558,R558,T558,V558,X558,Z558,AB558),10)</f>
        <v>0</v>
      </c>
      <c r="F558" s="538">
        <v>8.3699999999999997E-2</v>
      </c>
      <c r="G558" s="492">
        <f ca="1">C558*F558</f>
        <v>0</v>
      </c>
      <c r="H558" s="539">
        <v>8.3299999999999999E-2</v>
      </c>
      <c r="I558" s="493">
        <f ca="1">C558*H558</f>
        <v>0</v>
      </c>
      <c r="J558" s="538">
        <v>8.3299999999999999E-2</v>
      </c>
      <c r="K558" s="492">
        <f ca="1">C558*J558</f>
        <v>0</v>
      </c>
      <c r="L558" s="539">
        <v>8.3299999999999999E-2</v>
      </c>
      <c r="M558" s="493">
        <f ca="1">C558*L558</f>
        <v>0</v>
      </c>
      <c r="N558" s="538">
        <v>8.3299999999999999E-2</v>
      </c>
      <c r="O558" s="492">
        <f ca="1">C558*N558</f>
        <v>0</v>
      </c>
      <c r="P558" s="539">
        <v>8.3299999999999999E-2</v>
      </c>
      <c r="Q558" s="492">
        <f ca="1">C558*P558</f>
        <v>0</v>
      </c>
      <c r="R558" s="539">
        <v>8.3299999999999999E-2</v>
      </c>
      <c r="S558" s="492">
        <f ca="1">C558*R558</f>
        <v>0</v>
      </c>
      <c r="T558" s="539">
        <v>8.3299999999999999E-2</v>
      </c>
      <c r="U558" s="493">
        <f ca="1">C558*T558</f>
        <v>0</v>
      </c>
      <c r="V558" s="538">
        <v>8.3299999999999999E-2</v>
      </c>
      <c r="W558" s="492">
        <f ca="1">C558*V558</f>
        <v>0</v>
      </c>
      <c r="X558" s="539">
        <v>8.3299999999999999E-2</v>
      </c>
      <c r="Y558" s="493">
        <f ca="1">C558*X558</f>
        <v>0</v>
      </c>
      <c r="Z558" s="538">
        <v>8.3299999999999999E-2</v>
      </c>
      <c r="AA558" s="492">
        <f ca="1">C558*Z558</f>
        <v>0</v>
      </c>
      <c r="AB558" s="538">
        <v>8.3299999999999999E-2</v>
      </c>
      <c r="AC558" s="492">
        <f ca="1">C558*AB558</f>
        <v>0</v>
      </c>
    </row>
    <row r="559" spans="3:29" ht="15" customHeight="1" x14ac:dyDescent="0.25">
      <c r="C559" s="537">
        <v>0</v>
      </c>
      <c r="D559" s="728" t="s">
        <v>618</v>
      </c>
      <c r="E559" s="424">
        <f>ROUND(1-SUM(F559,H559,J559,L559,N559,P559,R559,T559,V559,X559,Z559,AB559),10)</f>
        <v>0</v>
      </c>
      <c r="F559" s="538">
        <v>8.3699999999999997E-2</v>
      </c>
      <c r="G559" s="492">
        <f>C559*F559</f>
        <v>0</v>
      </c>
      <c r="H559" s="539">
        <v>8.3299999999999999E-2</v>
      </c>
      <c r="I559" s="493">
        <f>C559*H559</f>
        <v>0</v>
      </c>
      <c r="J559" s="538">
        <v>8.3299999999999999E-2</v>
      </c>
      <c r="K559" s="492">
        <f>C559*J559</f>
        <v>0</v>
      </c>
      <c r="L559" s="539">
        <v>8.3299999999999999E-2</v>
      </c>
      <c r="M559" s="493">
        <f>C559*L559</f>
        <v>0</v>
      </c>
      <c r="N559" s="538">
        <v>8.3299999999999999E-2</v>
      </c>
      <c r="O559" s="492">
        <f>C559*N559</f>
        <v>0</v>
      </c>
      <c r="P559" s="539">
        <v>8.3299999999999999E-2</v>
      </c>
      <c r="Q559" s="492">
        <f>C559*P559</f>
        <v>0</v>
      </c>
      <c r="R559" s="539">
        <v>8.3299999999999999E-2</v>
      </c>
      <c r="S559" s="492">
        <f>C559*R559</f>
        <v>0</v>
      </c>
      <c r="T559" s="539">
        <v>8.3299999999999999E-2</v>
      </c>
      <c r="U559" s="493">
        <f>C559*T559</f>
        <v>0</v>
      </c>
      <c r="V559" s="538">
        <v>8.3299999999999999E-2</v>
      </c>
      <c r="W559" s="492">
        <f>C559*V559</f>
        <v>0</v>
      </c>
      <c r="X559" s="539">
        <v>8.3299999999999999E-2</v>
      </c>
      <c r="Y559" s="493">
        <f>C559*X559</f>
        <v>0</v>
      </c>
      <c r="Z559" s="538">
        <v>8.3299999999999999E-2</v>
      </c>
      <c r="AA559" s="492">
        <f>C559*Z559</f>
        <v>0</v>
      </c>
      <c r="AB559" s="538">
        <v>8.3299999999999999E-2</v>
      </c>
      <c r="AC559" s="492">
        <f>C559*AB559</f>
        <v>0</v>
      </c>
    </row>
    <row r="560" spans="3:29" ht="15" customHeight="1" x14ac:dyDescent="0.25">
      <c r="C560" s="537">
        <v>0</v>
      </c>
      <c r="D560" s="728" t="s">
        <v>87</v>
      </c>
      <c r="E560" s="424">
        <f>ROUND(1-SUM(F560,H560,J560,L560,N560,P560,R560,T560,V560,X560,Z560,AB560),10)</f>
        <v>0</v>
      </c>
      <c r="F560" s="538">
        <v>8.3699999999999997E-2</v>
      </c>
      <c r="G560" s="492">
        <f>C560*F560</f>
        <v>0</v>
      </c>
      <c r="H560" s="539">
        <v>8.3299999999999999E-2</v>
      </c>
      <c r="I560" s="493">
        <f>C560*H560</f>
        <v>0</v>
      </c>
      <c r="J560" s="538">
        <v>8.3299999999999999E-2</v>
      </c>
      <c r="K560" s="492">
        <f>C560*J560</f>
        <v>0</v>
      </c>
      <c r="L560" s="539">
        <v>8.3299999999999999E-2</v>
      </c>
      <c r="M560" s="493">
        <f>C560*L560</f>
        <v>0</v>
      </c>
      <c r="N560" s="538">
        <v>8.3299999999999999E-2</v>
      </c>
      <c r="O560" s="492">
        <f>C560*N560</f>
        <v>0</v>
      </c>
      <c r="P560" s="539">
        <v>8.3299999999999999E-2</v>
      </c>
      <c r="Q560" s="492">
        <f>C560*P560</f>
        <v>0</v>
      </c>
      <c r="R560" s="539">
        <v>8.3299999999999999E-2</v>
      </c>
      <c r="S560" s="492">
        <f>C560*R560</f>
        <v>0</v>
      </c>
      <c r="T560" s="539">
        <v>8.3299999999999999E-2</v>
      </c>
      <c r="U560" s="493">
        <f>C560*T560</f>
        <v>0</v>
      </c>
      <c r="V560" s="538">
        <v>8.3299999999999999E-2</v>
      </c>
      <c r="W560" s="492">
        <f>C560*V560</f>
        <v>0</v>
      </c>
      <c r="X560" s="539">
        <v>8.3299999999999999E-2</v>
      </c>
      <c r="Y560" s="493">
        <f>C560*X560</f>
        <v>0</v>
      </c>
      <c r="Z560" s="538">
        <v>8.3299999999999999E-2</v>
      </c>
      <c r="AA560" s="492">
        <f>C560*Z560</f>
        <v>0</v>
      </c>
      <c r="AB560" s="538">
        <v>8.3299999999999999E-2</v>
      </c>
      <c r="AC560" s="492">
        <f>C560*AB560</f>
        <v>0</v>
      </c>
    </row>
    <row r="561" spans="3:83" ht="15" customHeight="1" x14ac:dyDescent="0.25">
      <c r="C561" s="537">
        <v>0</v>
      </c>
      <c r="D561" s="728" t="s">
        <v>232</v>
      </c>
      <c r="E561" s="424">
        <f>ROUND(1-SUM(F561,H561,J561,L561,N561,P561,R561,T561,V561,X561,Z561,AB561),10)</f>
        <v>0</v>
      </c>
      <c r="F561" s="538">
        <v>8.3699999999999997E-2</v>
      </c>
      <c r="G561" s="494">
        <f>C561*F561</f>
        <v>0</v>
      </c>
      <c r="H561" s="539">
        <v>8.3299999999999999E-2</v>
      </c>
      <c r="I561" s="495">
        <f>C561*H561</f>
        <v>0</v>
      </c>
      <c r="J561" s="538">
        <v>8.3299999999999999E-2</v>
      </c>
      <c r="K561" s="494">
        <f>C561*J561</f>
        <v>0</v>
      </c>
      <c r="L561" s="539">
        <v>8.3299999999999999E-2</v>
      </c>
      <c r="M561" s="495">
        <f>C561*L561</f>
        <v>0</v>
      </c>
      <c r="N561" s="538">
        <v>8.3299999999999999E-2</v>
      </c>
      <c r="O561" s="494">
        <f>C561*N561</f>
        <v>0</v>
      </c>
      <c r="P561" s="539">
        <v>8.3299999999999999E-2</v>
      </c>
      <c r="Q561" s="494">
        <f>C561*P561</f>
        <v>0</v>
      </c>
      <c r="R561" s="539">
        <v>8.3299999999999999E-2</v>
      </c>
      <c r="S561" s="494">
        <f>C561*R561</f>
        <v>0</v>
      </c>
      <c r="T561" s="539">
        <v>8.3299999999999999E-2</v>
      </c>
      <c r="U561" s="495">
        <f>C561*T561</f>
        <v>0</v>
      </c>
      <c r="V561" s="538">
        <v>8.3299999999999999E-2</v>
      </c>
      <c r="W561" s="494">
        <f>C561*V561</f>
        <v>0</v>
      </c>
      <c r="X561" s="539">
        <v>8.3299999999999999E-2</v>
      </c>
      <c r="Y561" s="495">
        <f>C561*X561</f>
        <v>0</v>
      </c>
      <c r="Z561" s="538">
        <v>8.3299999999999999E-2</v>
      </c>
      <c r="AA561" s="494">
        <f>C561*Z561</f>
        <v>0</v>
      </c>
      <c r="AB561" s="538">
        <v>8.3299999999999999E-2</v>
      </c>
      <c r="AC561" s="494">
        <f>C561*AB561</f>
        <v>0</v>
      </c>
    </row>
    <row r="562" spans="3:83" ht="15" customHeight="1" thickBot="1" x14ac:dyDescent="0.3">
      <c r="C562" s="496">
        <f ca="1">SUM(C558:C561)</f>
        <v>0</v>
      </c>
      <c r="D562" s="497" t="s">
        <v>468</v>
      </c>
      <c r="E562" s="498"/>
      <c r="F562" s="498"/>
      <c r="G562" s="499">
        <f ca="1">SUM(G558:G561)</f>
        <v>0</v>
      </c>
      <c r="H562" s="497"/>
      <c r="I562" s="500">
        <f ca="1">SUM(I558:I561)</f>
        <v>0</v>
      </c>
      <c r="J562" s="501"/>
      <c r="K562" s="499">
        <f ca="1">SUM(K558:K561)</f>
        <v>0</v>
      </c>
      <c r="L562" s="497"/>
      <c r="M562" s="500">
        <f ca="1">SUM(M558:M561)</f>
        <v>0</v>
      </c>
      <c r="N562" s="501"/>
      <c r="O562" s="499">
        <f ca="1">SUM(O558:O561)</f>
        <v>0</v>
      </c>
      <c r="P562" s="497"/>
      <c r="Q562" s="499">
        <f ca="1">SUM(Q558:Q561)</f>
        <v>0</v>
      </c>
      <c r="R562" s="497"/>
      <c r="S562" s="499">
        <f ca="1">SUM(S558:S561)</f>
        <v>0</v>
      </c>
      <c r="T562" s="497"/>
      <c r="U562" s="500">
        <f ca="1">SUM(U558:U561)</f>
        <v>0</v>
      </c>
      <c r="V562" s="501"/>
      <c r="W562" s="499">
        <f ca="1">SUM(W558:W561)</f>
        <v>0</v>
      </c>
      <c r="X562" s="497"/>
      <c r="Y562" s="500">
        <f ca="1">SUM(Y558:Y561)</f>
        <v>0</v>
      </c>
      <c r="Z562" s="501"/>
      <c r="AA562" s="499">
        <f ca="1">SUM(AA558:AA561)</f>
        <v>0</v>
      </c>
      <c r="AB562" s="501"/>
      <c r="AC562" s="499">
        <f ca="1">SUM(AC558:AC561)</f>
        <v>0</v>
      </c>
    </row>
    <row r="563" spans="3:83" ht="13.8" thickBot="1" x14ac:dyDescent="0.3">
      <c r="C563" s="502"/>
      <c r="D563" s="503"/>
      <c r="E563" s="317"/>
      <c r="F563" s="317"/>
      <c r="G563" s="317"/>
      <c r="H563" s="317"/>
      <c r="I563" s="317"/>
      <c r="J563" s="317"/>
      <c r="K563" s="317"/>
      <c r="L563" s="317"/>
      <c r="M563" s="317"/>
      <c r="N563" s="317"/>
      <c r="O563" s="317"/>
      <c r="P563" s="317"/>
      <c r="Q563" s="317"/>
      <c r="R563" s="317"/>
      <c r="S563" s="317"/>
      <c r="T563" s="317"/>
      <c r="U563" s="317"/>
      <c r="V563" s="317"/>
      <c r="W563" s="317"/>
      <c r="X563" s="317"/>
      <c r="Y563" s="317"/>
      <c r="Z563" s="317"/>
      <c r="AA563" s="317"/>
      <c r="AB563" s="317"/>
      <c r="AC563" s="504"/>
    </row>
    <row r="564" spans="3:83" ht="26.4" x14ac:dyDescent="0.25">
      <c r="C564" s="817" t="s">
        <v>649</v>
      </c>
      <c r="D564" s="506"/>
      <c r="E564" s="507" t="s">
        <v>467</v>
      </c>
      <c r="F564" s="508" t="s">
        <v>473</v>
      </c>
      <c r="G564" s="509" t="s">
        <v>474</v>
      </c>
      <c r="H564" s="508" t="s">
        <v>473</v>
      </c>
      <c r="I564" s="509" t="s">
        <v>474</v>
      </c>
      <c r="J564" s="508" t="s">
        <v>473</v>
      </c>
      <c r="K564" s="509" t="s">
        <v>474</v>
      </c>
      <c r="L564" s="508" t="s">
        <v>473</v>
      </c>
      <c r="M564" s="509" t="s">
        <v>474</v>
      </c>
      <c r="N564" s="508" t="s">
        <v>473</v>
      </c>
      <c r="O564" s="509" t="s">
        <v>474</v>
      </c>
      <c r="P564" s="508" t="s">
        <v>473</v>
      </c>
      <c r="Q564" s="509" t="s">
        <v>474</v>
      </c>
      <c r="R564" s="510" t="s">
        <v>473</v>
      </c>
      <c r="S564" s="509" t="s">
        <v>474</v>
      </c>
      <c r="T564" s="508" t="s">
        <v>473</v>
      </c>
      <c r="U564" s="509" t="s">
        <v>474</v>
      </c>
      <c r="V564" s="508" t="s">
        <v>473</v>
      </c>
      <c r="W564" s="509" t="s">
        <v>474</v>
      </c>
      <c r="X564" s="508" t="s">
        <v>473</v>
      </c>
      <c r="Y564" s="509" t="s">
        <v>474</v>
      </c>
      <c r="Z564" s="508" t="s">
        <v>473</v>
      </c>
      <c r="AA564" s="509" t="s">
        <v>474</v>
      </c>
      <c r="AB564" s="508" t="s">
        <v>473</v>
      </c>
      <c r="AC564" s="509" t="s">
        <v>474</v>
      </c>
    </row>
    <row r="565" spans="3:83" x14ac:dyDescent="0.25">
      <c r="C565" s="490">
        <f>SUM(_Dept10Office)</f>
        <v>0</v>
      </c>
      <c r="D565" s="511" t="s">
        <v>466</v>
      </c>
      <c r="E565" s="424">
        <f>ROUND(1-SUM(F565,H565,J565,L565,N565,P565,R565,T565,V565,X565,Z565,AB565),10)</f>
        <v>0</v>
      </c>
      <c r="F565" s="538">
        <v>8.3699999999999997E-2</v>
      </c>
      <c r="G565" s="513">
        <f>C565*F565</f>
        <v>0</v>
      </c>
      <c r="H565" s="539">
        <v>8.3299999999999999E-2</v>
      </c>
      <c r="I565" s="514">
        <f>C565*H565</f>
        <v>0</v>
      </c>
      <c r="J565" s="538">
        <v>8.3299999999999999E-2</v>
      </c>
      <c r="K565" s="513">
        <f>C565*J565</f>
        <v>0</v>
      </c>
      <c r="L565" s="539">
        <v>8.3299999999999999E-2</v>
      </c>
      <c r="M565" s="514">
        <f>C565*L565</f>
        <v>0</v>
      </c>
      <c r="N565" s="538">
        <v>8.3299999999999999E-2</v>
      </c>
      <c r="O565" s="513">
        <f>C565*N565</f>
        <v>0</v>
      </c>
      <c r="P565" s="539">
        <v>8.3299999999999999E-2</v>
      </c>
      <c r="Q565" s="513">
        <f>C565*P565</f>
        <v>0</v>
      </c>
      <c r="R565" s="539">
        <v>8.3299999999999999E-2</v>
      </c>
      <c r="S565" s="513">
        <f>C565*R565</f>
        <v>0</v>
      </c>
      <c r="T565" s="539">
        <v>8.3299999999999999E-2</v>
      </c>
      <c r="U565" s="514">
        <f>C565*T565</f>
        <v>0</v>
      </c>
      <c r="V565" s="538">
        <v>8.3299999999999999E-2</v>
      </c>
      <c r="W565" s="513">
        <f>C565*V565</f>
        <v>0</v>
      </c>
      <c r="X565" s="539">
        <v>8.3299999999999999E-2</v>
      </c>
      <c r="Y565" s="514">
        <f>C565*X565</f>
        <v>0</v>
      </c>
      <c r="Z565" s="538">
        <v>8.3299999999999999E-2</v>
      </c>
      <c r="AA565" s="513">
        <f>C565*Z565</f>
        <v>0</v>
      </c>
      <c r="AB565" s="538">
        <v>8.3299999999999999E-2</v>
      </c>
      <c r="AC565" s="513">
        <f>C565*AB565</f>
        <v>0</v>
      </c>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c r="BG565" s="81"/>
      <c r="BH565" s="81"/>
      <c r="BI565" s="81"/>
      <c r="BJ565" s="81"/>
      <c r="BK565" s="81"/>
      <c r="BL565" s="81"/>
      <c r="BM565" s="81"/>
      <c r="BN565" s="81"/>
      <c r="BO565" s="81"/>
      <c r="BP565" s="81"/>
      <c r="BQ565" s="81"/>
      <c r="BR565" s="81"/>
      <c r="BS565" s="81"/>
      <c r="BT565" s="81"/>
      <c r="BU565" s="81"/>
      <c r="BV565" s="81"/>
      <c r="BW565" s="81"/>
      <c r="BX565" s="81"/>
      <c r="BY565" s="81"/>
      <c r="BZ565" s="81"/>
      <c r="CA565" s="81"/>
      <c r="CB565" s="81"/>
      <c r="CC565" s="81"/>
      <c r="CD565" s="81"/>
      <c r="CE565" s="81"/>
    </row>
    <row r="566" spans="3:83" x14ac:dyDescent="0.25">
      <c r="C566" s="490">
        <f>SUM(_Dept10Field)</f>
        <v>0</v>
      </c>
      <c r="D566" s="491" t="s">
        <v>503</v>
      </c>
      <c r="E566" s="424">
        <f>ROUND(1-SUM(F566,H566,J566,L566,N566,P566,R566,T566,V566,X566,Z566,AB566),10)</f>
        <v>0</v>
      </c>
      <c r="F566" s="538">
        <v>8.3699999999999997E-2</v>
      </c>
      <c r="G566" s="513">
        <f>C566*F566</f>
        <v>0</v>
      </c>
      <c r="H566" s="539">
        <v>8.3299999999999999E-2</v>
      </c>
      <c r="I566" s="514">
        <f>C566*H566</f>
        <v>0</v>
      </c>
      <c r="J566" s="538">
        <v>8.3299999999999999E-2</v>
      </c>
      <c r="K566" s="513">
        <f>C566*J566</f>
        <v>0</v>
      </c>
      <c r="L566" s="539">
        <v>8.3299999999999999E-2</v>
      </c>
      <c r="M566" s="514">
        <f>C566*L566</f>
        <v>0</v>
      </c>
      <c r="N566" s="538">
        <v>8.3299999999999999E-2</v>
      </c>
      <c r="O566" s="513">
        <f>C566*N566</f>
        <v>0</v>
      </c>
      <c r="P566" s="539">
        <v>8.3299999999999999E-2</v>
      </c>
      <c r="Q566" s="513">
        <f>C566*P566</f>
        <v>0</v>
      </c>
      <c r="R566" s="539">
        <v>8.3299999999999999E-2</v>
      </c>
      <c r="S566" s="513">
        <f>C566*R566</f>
        <v>0</v>
      </c>
      <c r="T566" s="539">
        <v>8.3299999999999999E-2</v>
      </c>
      <c r="U566" s="514">
        <f>C566*T566</f>
        <v>0</v>
      </c>
      <c r="V566" s="538">
        <v>8.3299999999999999E-2</v>
      </c>
      <c r="W566" s="513">
        <f>C566*V566</f>
        <v>0</v>
      </c>
      <c r="X566" s="539">
        <v>8.3299999999999999E-2</v>
      </c>
      <c r="Y566" s="514">
        <f>C566*X566</f>
        <v>0</v>
      </c>
      <c r="Z566" s="538">
        <v>8.3299999999999999E-2</v>
      </c>
      <c r="AA566" s="513">
        <f>C566*Z566</f>
        <v>0</v>
      </c>
      <c r="AB566" s="538">
        <v>8.3299999999999999E-2</v>
      </c>
      <c r="AC566" s="513">
        <f>C566*AB566</f>
        <v>0</v>
      </c>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row>
    <row r="567" spans="3:83" ht="15" customHeight="1" x14ac:dyDescent="0.25">
      <c r="C567" s="537">
        <v>0</v>
      </c>
      <c r="D567" s="728" t="s">
        <v>617</v>
      </c>
      <c r="E567" s="424">
        <f>ROUND(1-SUM(F567,H567,J567,L567,N567,P567,R567,T567,V567,X567,Z567,AB567),10)</f>
        <v>0</v>
      </c>
      <c r="F567" s="538">
        <v>8.3699999999999997E-2</v>
      </c>
      <c r="G567" s="492">
        <f>C567*F567</f>
        <v>0</v>
      </c>
      <c r="H567" s="539">
        <v>8.3299999999999999E-2</v>
      </c>
      <c r="I567" s="493">
        <f>C567*H567</f>
        <v>0</v>
      </c>
      <c r="J567" s="538">
        <v>8.3299999999999999E-2</v>
      </c>
      <c r="K567" s="492">
        <f>C567*J567</f>
        <v>0</v>
      </c>
      <c r="L567" s="539">
        <v>8.3299999999999999E-2</v>
      </c>
      <c r="M567" s="493">
        <f>C567*L567</f>
        <v>0</v>
      </c>
      <c r="N567" s="538">
        <v>8.3299999999999999E-2</v>
      </c>
      <c r="O567" s="492">
        <f>C567*N567</f>
        <v>0</v>
      </c>
      <c r="P567" s="539">
        <v>8.3299999999999999E-2</v>
      </c>
      <c r="Q567" s="492">
        <f>C567*P567</f>
        <v>0</v>
      </c>
      <c r="R567" s="539">
        <v>8.3299999999999999E-2</v>
      </c>
      <c r="S567" s="492">
        <f>C567*R567</f>
        <v>0</v>
      </c>
      <c r="T567" s="539">
        <v>8.3299999999999999E-2</v>
      </c>
      <c r="U567" s="493">
        <f>C567*T567</f>
        <v>0</v>
      </c>
      <c r="V567" s="538">
        <v>8.3299999999999999E-2</v>
      </c>
      <c r="W567" s="492">
        <f>C567*V567</f>
        <v>0</v>
      </c>
      <c r="X567" s="539">
        <v>8.3299999999999999E-2</v>
      </c>
      <c r="Y567" s="493">
        <f>C567*X567</f>
        <v>0</v>
      </c>
      <c r="Z567" s="538">
        <v>8.3299999999999999E-2</v>
      </c>
      <c r="AA567" s="492">
        <f>C567*Z567</f>
        <v>0</v>
      </c>
      <c r="AB567" s="538">
        <v>8.3299999999999999E-2</v>
      </c>
      <c r="AC567" s="492">
        <f>C567*AB567</f>
        <v>0</v>
      </c>
    </row>
    <row r="568" spans="3:83" ht="15" customHeight="1" thickBot="1" x14ac:dyDescent="0.3">
      <c r="C568" s="496">
        <f>SUM(C565:C567)</f>
        <v>0</v>
      </c>
      <c r="D568" s="497" t="s">
        <v>616</v>
      </c>
      <c r="E568" s="419"/>
      <c r="F568" s="515"/>
      <c r="G568" s="499">
        <f>SUM(G565:G567)</f>
        <v>0</v>
      </c>
      <c r="H568" s="516"/>
      <c r="I568" s="500">
        <f>SUM(I565:I567)</f>
        <v>0</v>
      </c>
      <c r="J568" s="419"/>
      <c r="K568" s="499">
        <f>SUM(K565:K567)</f>
        <v>0</v>
      </c>
      <c r="L568" s="516"/>
      <c r="M568" s="500">
        <f>SUM(M565:M567)</f>
        <v>0</v>
      </c>
      <c r="N568" s="419"/>
      <c r="O568" s="499">
        <f>SUM(O565:O567)</f>
        <v>0</v>
      </c>
      <c r="P568" s="516"/>
      <c r="Q568" s="499">
        <f>SUM(Q565:Q567)</f>
        <v>0</v>
      </c>
      <c r="R568" s="516"/>
      <c r="S568" s="499">
        <f>SUM(S565:S567)</f>
        <v>0</v>
      </c>
      <c r="T568" s="516"/>
      <c r="U568" s="500">
        <f>SUM(U565:U567)</f>
        <v>0</v>
      </c>
      <c r="V568" s="419"/>
      <c r="W568" s="499">
        <f>SUM(W565:W567)</f>
        <v>0</v>
      </c>
      <c r="X568" s="516"/>
      <c r="Y568" s="500">
        <f>SUM(Y565:Y567)</f>
        <v>0</v>
      </c>
      <c r="Z568" s="419"/>
      <c r="AA568" s="499">
        <f>SUM(AA565:AA567)</f>
        <v>0</v>
      </c>
      <c r="AB568" s="419"/>
      <c r="AC568" s="499">
        <f>SUM(AC565:AC567)</f>
        <v>0</v>
      </c>
      <c r="AH568" s="512"/>
      <c r="AI568" s="512"/>
      <c r="AJ568" s="512"/>
      <c r="AK568" s="512"/>
      <c r="AL568" s="512"/>
      <c r="AM568" s="512"/>
      <c r="AN568" s="512"/>
      <c r="AO568" s="512"/>
      <c r="AP568" s="512"/>
      <c r="AQ568" s="512"/>
      <c r="AR568" s="512"/>
      <c r="AS568" s="512"/>
      <c r="AT568" s="512"/>
      <c r="AU568" s="512"/>
      <c r="AV568" s="512"/>
      <c r="AW568" s="512"/>
      <c r="AX568" s="512"/>
      <c r="AY568" s="512"/>
      <c r="AZ568" s="512"/>
      <c r="BA568" s="512"/>
      <c r="BB568" s="512"/>
      <c r="BC568" s="512"/>
      <c r="BD568" s="512"/>
      <c r="BE568" s="512"/>
      <c r="BF568" s="512"/>
      <c r="BG568" s="512"/>
      <c r="BH568" s="512"/>
      <c r="BI568" s="512"/>
      <c r="BJ568" s="512"/>
      <c r="BK568" s="512"/>
      <c r="BL568" s="512"/>
      <c r="BM568" s="512"/>
      <c r="BN568" s="512"/>
      <c r="BO568" s="512"/>
      <c r="BP568" s="512"/>
      <c r="BQ568" s="512"/>
      <c r="BR568" s="512"/>
      <c r="BS568" s="512"/>
      <c r="BT568" s="512"/>
      <c r="BU568" s="512"/>
      <c r="BV568" s="512"/>
      <c r="BW568" s="512"/>
      <c r="BX568" s="512"/>
      <c r="BY568" s="512"/>
      <c r="BZ568" s="512"/>
      <c r="CA568" s="512"/>
      <c r="CB568" s="512"/>
      <c r="CC568" s="512"/>
      <c r="CD568" s="512"/>
      <c r="CE568" s="512"/>
    </row>
    <row r="569" spans="3:83" ht="13.8" thickBot="1" x14ac:dyDescent="0.3">
      <c r="C569" s="502"/>
      <c r="D569" s="317"/>
      <c r="E569" s="317"/>
      <c r="F569" s="317"/>
      <c r="G569" s="317"/>
      <c r="H569" s="317"/>
      <c r="I569" s="317"/>
      <c r="J569" s="317"/>
      <c r="K569" s="317"/>
      <c r="L569" s="317"/>
      <c r="M569" s="317"/>
      <c r="N569" s="317"/>
      <c r="O569" s="317"/>
      <c r="P569" s="317"/>
      <c r="Q569" s="317"/>
      <c r="R569" s="317"/>
      <c r="S569" s="317"/>
      <c r="T569" s="317"/>
      <c r="U569" s="317"/>
      <c r="V569" s="317"/>
      <c r="W569" s="317"/>
      <c r="X569" s="317"/>
      <c r="Y569" s="317"/>
      <c r="Z569" s="317"/>
      <c r="AA569" s="317"/>
      <c r="AB569" s="317"/>
      <c r="AC569" s="504"/>
    </row>
    <row r="570" spans="3:83" ht="26.4" x14ac:dyDescent="0.25">
      <c r="C570" s="505" t="s">
        <v>472</v>
      </c>
      <c r="D570" s="506"/>
      <c r="E570" s="507" t="s">
        <v>467</v>
      </c>
      <c r="F570" s="508" t="s">
        <v>473</v>
      </c>
      <c r="G570" s="509" t="s">
        <v>474</v>
      </c>
      <c r="H570" s="508" t="s">
        <v>473</v>
      </c>
      <c r="I570" s="509" t="s">
        <v>474</v>
      </c>
      <c r="J570" s="508" t="s">
        <v>473</v>
      </c>
      <c r="K570" s="509" t="s">
        <v>474</v>
      </c>
      <c r="L570" s="508" t="s">
        <v>473</v>
      </c>
      <c r="M570" s="509" t="s">
        <v>474</v>
      </c>
      <c r="N570" s="508" t="s">
        <v>473</v>
      </c>
      <c r="O570" s="509" t="s">
        <v>474</v>
      </c>
      <c r="P570" s="508" t="s">
        <v>473</v>
      </c>
      <c r="Q570" s="509" t="s">
        <v>474</v>
      </c>
      <c r="R570" s="510" t="s">
        <v>473</v>
      </c>
      <c r="S570" s="509" t="s">
        <v>474</v>
      </c>
      <c r="T570" s="508" t="s">
        <v>473</v>
      </c>
      <c r="U570" s="509" t="s">
        <v>474</v>
      </c>
      <c r="V570" s="508" t="s">
        <v>473</v>
      </c>
      <c r="W570" s="509" t="s">
        <v>474</v>
      </c>
      <c r="X570" s="508" t="s">
        <v>473</v>
      </c>
      <c r="Y570" s="509" t="s">
        <v>474</v>
      </c>
      <c r="Z570" s="508" t="s">
        <v>473</v>
      </c>
      <c r="AA570" s="509" t="s">
        <v>474</v>
      </c>
      <c r="AB570" s="508" t="s">
        <v>473</v>
      </c>
      <c r="AC570" s="509" t="s">
        <v>474</v>
      </c>
    </row>
    <row r="571" spans="3:83" x14ac:dyDescent="0.25">
      <c r="C571" s="490">
        <f>SUM('Step 2-Overhead'!AV$10:AV$21)</f>
        <v>0</v>
      </c>
      <c r="D571" s="511" t="s">
        <v>330</v>
      </c>
      <c r="E571" s="437">
        <f t="shared" ref="E571:E581" si="143">ROUND(1-SUM(F571,H571,J571,L571,N571,P571,R571,T571,V571,X571,Z571,AB571),10)</f>
        <v>0</v>
      </c>
      <c r="F571" s="538">
        <v>8.3699999999999997E-2</v>
      </c>
      <c r="G571" s="513">
        <f t="shared" ref="G571:G581" si="144">C571*F571</f>
        <v>0</v>
      </c>
      <c r="H571" s="539">
        <v>8.3299999999999999E-2</v>
      </c>
      <c r="I571" s="514">
        <f t="shared" ref="I571:I581" si="145">C571*H571</f>
        <v>0</v>
      </c>
      <c r="J571" s="538">
        <v>8.3299999999999999E-2</v>
      </c>
      <c r="K571" s="513">
        <f t="shared" ref="K571:K581" si="146">C571*J571</f>
        <v>0</v>
      </c>
      <c r="L571" s="539">
        <v>8.3299999999999999E-2</v>
      </c>
      <c r="M571" s="514">
        <f t="shared" ref="M571:M581" si="147">C571*L571</f>
        <v>0</v>
      </c>
      <c r="N571" s="538">
        <v>8.3299999999999999E-2</v>
      </c>
      <c r="O571" s="513">
        <f t="shared" ref="O571:O581" si="148">C571*N571</f>
        <v>0</v>
      </c>
      <c r="P571" s="539">
        <v>8.3299999999999999E-2</v>
      </c>
      <c r="Q571" s="513">
        <f t="shared" ref="Q571:Q581" si="149">C571*P571</f>
        <v>0</v>
      </c>
      <c r="R571" s="539">
        <v>8.3299999999999999E-2</v>
      </c>
      <c r="S571" s="513">
        <f t="shared" ref="S571:S581" si="150">C571*R571</f>
        <v>0</v>
      </c>
      <c r="T571" s="539">
        <v>8.3299999999999999E-2</v>
      </c>
      <c r="U571" s="514">
        <f t="shared" ref="U571:U581" si="151">C571*T571</f>
        <v>0</v>
      </c>
      <c r="V571" s="538">
        <v>8.3299999999999999E-2</v>
      </c>
      <c r="W571" s="513">
        <f t="shared" ref="W571:W581" si="152">C571*V571</f>
        <v>0</v>
      </c>
      <c r="X571" s="539">
        <v>8.3299999999999999E-2</v>
      </c>
      <c r="Y571" s="514">
        <f t="shared" ref="Y571:Y581" si="153">C571*X571</f>
        <v>0</v>
      </c>
      <c r="Z571" s="538">
        <v>8.3299999999999999E-2</v>
      </c>
      <c r="AA571" s="513">
        <f t="shared" ref="AA571:AA581" si="154">C571*Z571</f>
        <v>0</v>
      </c>
      <c r="AB571" s="538">
        <v>8.3299999999999999E-2</v>
      </c>
      <c r="AC571" s="513">
        <f t="shared" ref="AC571:AC581" si="155">C571*AB571</f>
        <v>0</v>
      </c>
    </row>
    <row r="572" spans="3:83" x14ac:dyDescent="0.25">
      <c r="C572" s="490">
        <f>SUM('Step 2-Overhead'!AV$24:AV$38)</f>
        <v>0</v>
      </c>
      <c r="D572" s="511" t="s">
        <v>382</v>
      </c>
      <c r="E572" s="424">
        <f t="shared" si="143"/>
        <v>0</v>
      </c>
      <c r="F572" s="538">
        <v>8.3699999999999997E-2</v>
      </c>
      <c r="G572" s="513">
        <f t="shared" si="144"/>
        <v>0</v>
      </c>
      <c r="H572" s="539">
        <v>8.3299999999999999E-2</v>
      </c>
      <c r="I572" s="514">
        <f t="shared" si="145"/>
        <v>0</v>
      </c>
      <c r="J572" s="538">
        <v>8.3299999999999999E-2</v>
      </c>
      <c r="K572" s="513">
        <f t="shared" si="146"/>
        <v>0</v>
      </c>
      <c r="L572" s="539">
        <v>8.3299999999999999E-2</v>
      </c>
      <c r="M572" s="514">
        <f t="shared" si="147"/>
        <v>0</v>
      </c>
      <c r="N572" s="538">
        <v>8.3299999999999999E-2</v>
      </c>
      <c r="O572" s="513">
        <f t="shared" si="148"/>
        <v>0</v>
      </c>
      <c r="P572" s="539">
        <v>8.3299999999999999E-2</v>
      </c>
      <c r="Q572" s="513">
        <f t="shared" si="149"/>
        <v>0</v>
      </c>
      <c r="R572" s="539">
        <v>8.3299999999999999E-2</v>
      </c>
      <c r="S572" s="513">
        <f t="shared" si="150"/>
        <v>0</v>
      </c>
      <c r="T572" s="539">
        <v>8.3299999999999999E-2</v>
      </c>
      <c r="U572" s="514">
        <f t="shared" si="151"/>
        <v>0</v>
      </c>
      <c r="V572" s="538">
        <v>8.3299999999999999E-2</v>
      </c>
      <c r="W572" s="513">
        <f t="shared" si="152"/>
        <v>0</v>
      </c>
      <c r="X572" s="539">
        <v>8.3299999999999999E-2</v>
      </c>
      <c r="Y572" s="514">
        <f t="shared" si="153"/>
        <v>0</v>
      </c>
      <c r="Z572" s="538">
        <v>8.3299999999999999E-2</v>
      </c>
      <c r="AA572" s="513">
        <f t="shared" si="154"/>
        <v>0</v>
      </c>
      <c r="AB572" s="538">
        <v>8.3299999999999999E-2</v>
      </c>
      <c r="AC572" s="513">
        <f t="shared" si="155"/>
        <v>0</v>
      </c>
    </row>
    <row r="573" spans="3:83" x14ac:dyDescent="0.25">
      <c r="C573" s="490">
        <f>SUM('Step 2-Overhead'!AV$41:AV$48)</f>
        <v>0</v>
      </c>
      <c r="D573" s="511" t="s">
        <v>331</v>
      </c>
      <c r="E573" s="424">
        <f t="shared" si="143"/>
        <v>0</v>
      </c>
      <c r="F573" s="538">
        <v>8.3699999999999997E-2</v>
      </c>
      <c r="G573" s="513">
        <f t="shared" si="144"/>
        <v>0</v>
      </c>
      <c r="H573" s="539">
        <v>8.3299999999999999E-2</v>
      </c>
      <c r="I573" s="514">
        <f t="shared" si="145"/>
        <v>0</v>
      </c>
      <c r="J573" s="538">
        <v>8.3299999999999999E-2</v>
      </c>
      <c r="K573" s="513">
        <f t="shared" si="146"/>
        <v>0</v>
      </c>
      <c r="L573" s="539">
        <v>8.3299999999999999E-2</v>
      </c>
      <c r="M573" s="514">
        <f t="shared" si="147"/>
        <v>0</v>
      </c>
      <c r="N573" s="538">
        <v>8.3299999999999999E-2</v>
      </c>
      <c r="O573" s="513">
        <f t="shared" si="148"/>
        <v>0</v>
      </c>
      <c r="P573" s="539">
        <v>8.3299999999999999E-2</v>
      </c>
      <c r="Q573" s="513">
        <f t="shared" si="149"/>
        <v>0</v>
      </c>
      <c r="R573" s="539">
        <v>8.3299999999999999E-2</v>
      </c>
      <c r="S573" s="513">
        <f t="shared" si="150"/>
        <v>0</v>
      </c>
      <c r="T573" s="539">
        <v>8.3299999999999999E-2</v>
      </c>
      <c r="U573" s="514">
        <f t="shared" si="151"/>
        <v>0</v>
      </c>
      <c r="V573" s="538">
        <v>8.3299999999999999E-2</v>
      </c>
      <c r="W573" s="513">
        <f t="shared" si="152"/>
        <v>0</v>
      </c>
      <c r="X573" s="539">
        <v>8.3299999999999999E-2</v>
      </c>
      <c r="Y573" s="514">
        <f t="shared" si="153"/>
        <v>0</v>
      </c>
      <c r="Z573" s="538">
        <v>8.3299999999999999E-2</v>
      </c>
      <c r="AA573" s="513">
        <f t="shared" si="154"/>
        <v>0</v>
      </c>
      <c r="AB573" s="538">
        <v>8.3299999999999999E-2</v>
      </c>
      <c r="AC573" s="513">
        <f t="shared" si="155"/>
        <v>0</v>
      </c>
    </row>
    <row r="574" spans="3:83" x14ac:dyDescent="0.25">
      <c r="C574" s="490">
        <f>SUM('Step 2-Overhead'!AV$51:AV$61)</f>
        <v>0</v>
      </c>
      <c r="D574" s="511" t="s">
        <v>366</v>
      </c>
      <c r="E574" s="424">
        <f t="shared" si="143"/>
        <v>0</v>
      </c>
      <c r="F574" s="538">
        <v>8.3699999999999997E-2</v>
      </c>
      <c r="G574" s="513">
        <f t="shared" si="144"/>
        <v>0</v>
      </c>
      <c r="H574" s="539">
        <v>8.3299999999999999E-2</v>
      </c>
      <c r="I574" s="514">
        <f t="shared" si="145"/>
        <v>0</v>
      </c>
      <c r="J574" s="538">
        <v>8.3299999999999999E-2</v>
      </c>
      <c r="K574" s="513">
        <f t="shared" si="146"/>
        <v>0</v>
      </c>
      <c r="L574" s="539">
        <v>8.3299999999999999E-2</v>
      </c>
      <c r="M574" s="514">
        <f t="shared" si="147"/>
        <v>0</v>
      </c>
      <c r="N574" s="538">
        <v>8.3299999999999999E-2</v>
      </c>
      <c r="O574" s="513">
        <f t="shared" si="148"/>
        <v>0</v>
      </c>
      <c r="P574" s="539">
        <v>8.3299999999999999E-2</v>
      </c>
      <c r="Q574" s="513">
        <f t="shared" si="149"/>
        <v>0</v>
      </c>
      <c r="R574" s="539">
        <v>8.3299999999999999E-2</v>
      </c>
      <c r="S574" s="513">
        <f t="shared" si="150"/>
        <v>0</v>
      </c>
      <c r="T574" s="539">
        <v>8.3299999999999999E-2</v>
      </c>
      <c r="U574" s="514">
        <f t="shared" si="151"/>
        <v>0</v>
      </c>
      <c r="V574" s="538">
        <v>8.3299999999999999E-2</v>
      </c>
      <c r="W574" s="513">
        <f t="shared" si="152"/>
        <v>0</v>
      </c>
      <c r="X574" s="539">
        <v>8.3299999999999999E-2</v>
      </c>
      <c r="Y574" s="514">
        <f t="shared" si="153"/>
        <v>0</v>
      </c>
      <c r="Z574" s="538">
        <v>8.3299999999999999E-2</v>
      </c>
      <c r="AA574" s="513">
        <f t="shared" si="154"/>
        <v>0</v>
      </c>
      <c r="AB574" s="538">
        <v>8.3299999999999999E-2</v>
      </c>
      <c r="AC574" s="513">
        <f t="shared" si="155"/>
        <v>0</v>
      </c>
    </row>
    <row r="575" spans="3:83" x14ac:dyDescent="0.25">
      <c r="C575" s="490">
        <f>SUM('Step 2-Overhead'!AV$64:AV$88)</f>
        <v>0</v>
      </c>
      <c r="D575" s="511" t="s">
        <v>334</v>
      </c>
      <c r="E575" s="424">
        <f t="shared" si="143"/>
        <v>0</v>
      </c>
      <c r="F575" s="538">
        <v>8.3699999999999997E-2</v>
      </c>
      <c r="G575" s="513">
        <f t="shared" si="144"/>
        <v>0</v>
      </c>
      <c r="H575" s="539">
        <v>8.3299999999999999E-2</v>
      </c>
      <c r="I575" s="514">
        <f t="shared" si="145"/>
        <v>0</v>
      </c>
      <c r="J575" s="538">
        <v>8.3299999999999999E-2</v>
      </c>
      <c r="K575" s="513">
        <f t="shared" si="146"/>
        <v>0</v>
      </c>
      <c r="L575" s="539">
        <v>8.3299999999999999E-2</v>
      </c>
      <c r="M575" s="514">
        <f t="shared" si="147"/>
        <v>0</v>
      </c>
      <c r="N575" s="538">
        <v>8.3299999999999999E-2</v>
      </c>
      <c r="O575" s="513">
        <f t="shared" si="148"/>
        <v>0</v>
      </c>
      <c r="P575" s="539">
        <v>8.3299999999999999E-2</v>
      </c>
      <c r="Q575" s="513">
        <f t="shared" si="149"/>
        <v>0</v>
      </c>
      <c r="R575" s="539">
        <v>8.3299999999999999E-2</v>
      </c>
      <c r="S575" s="513">
        <f t="shared" si="150"/>
        <v>0</v>
      </c>
      <c r="T575" s="539">
        <v>8.3299999999999999E-2</v>
      </c>
      <c r="U575" s="514">
        <f t="shared" si="151"/>
        <v>0</v>
      </c>
      <c r="V575" s="538">
        <v>8.3299999999999999E-2</v>
      </c>
      <c r="W575" s="513">
        <f t="shared" si="152"/>
        <v>0</v>
      </c>
      <c r="X575" s="539">
        <v>8.3299999999999999E-2</v>
      </c>
      <c r="Y575" s="514">
        <f t="shared" si="153"/>
        <v>0</v>
      </c>
      <c r="Z575" s="538">
        <v>8.3299999999999999E-2</v>
      </c>
      <c r="AA575" s="513">
        <f t="shared" si="154"/>
        <v>0</v>
      </c>
      <c r="AB575" s="538">
        <v>8.3299999999999999E-2</v>
      </c>
      <c r="AC575" s="513">
        <f t="shared" si="155"/>
        <v>0</v>
      </c>
    </row>
    <row r="576" spans="3:83" x14ac:dyDescent="0.25">
      <c r="C576" s="490">
        <f>SUM('Step 2-Overhead'!AV$91:AV$101)</f>
        <v>0</v>
      </c>
      <c r="D576" s="511" t="s">
        <v>332</v>
      </c>
      <c r="E576" s="424">
        <f t="shared" si="143"/>
        <v>0</v>
      </c>
      <c r="F576" s="538">
        <v>8.3699999999999997E-2</v>
      </c>
      <c r="G576" s="513">
        <f t="shared" si="144"/>
        <v>0</v>
      </c>
      <c r="H576" s="539">
        <v>8.3299999999999999E-2</v>
      </c>
      <c r="I576" s="514">
        <f t="shared" si="145"/>
        <v>0</v>
      </c>
      <c r="J576" s="538">
        <v>8.3299999999999999E-2</v>
      </c>
      <c r="K576" s="513">
        <f t="shared" si="146"/>
        <v>0</v>
      </c>
      <c r="L576" s="539">
        <v>8.3299999999999999E-2</v>
      </c>
      <c r="M576" s="514">
        <f t="shared" si="147"/>
        <v>0</v>
      </c>
      <c r="N576" s="538">
        <v>8.3299999999999999E-2</v>
      </c>
      <c r="O576" s="513">
        <f t="shared" si="148"/>
        <v>0</v>
      </c>
      <c r="P576" s="539">
        <v>8.3299999999999999E-2</v>
      </c>
      <c r="Q576" s="513">
        <f t="shared" si="149"/>
        <v>0</v>
      </c>
      <c r="R576" s="539">
        <v>8.3299999999999999E-2</v>
      </c>
      <c r="S576" s="513">
        <f t="shared" si="150"/>
        <v>0</v>
      </c>
      <c r="T576" s="539">
        <v>8.3299999999999999E-2</v>
      </c>
      <c r="U576" s="514">
        <f t="shared" si="151"/>
        <v>0</v>
      </c>
      <c r="V576" s="538">
        <v>8.3299999999999999E-2</v>
      </c>
      <c r="W576" s="513">
        <f t="shared" si="152"/>
        <v>0</v>
      </c>
      <c r="X576" s="539">
        <v>8.3299999999999999E-2</v>
      </c>
      <c r="Y576" s="514">
        <f t="shared" si="153"/>
        <v>0</v>
      </c>
      <c r="Z576" s="538">
        <v>8.3299999999999999E-2</v>
      </c>
      <c r="AA576" s="513">
        <f t="shared" si="154"/>
        <v>0</v>
      </c>
      <c r="AB576" s="538">
        <v>8.3299999999999999E-2</v>
      </c>
      <c r="AC576" s="513">
        <f t="shared" si="155"/>
        <v>0</v>
      </c>
    </row>
    <row r="577" spans="3:33" x14ac:dyDescent="0.25">
      <c r="C577" s="517">
        <f>SUM('Step 2-Overhead'!AV$104:AV$110)</f>
        <v>0</v>
      </c>
      <c r="D577" s="511" t="s">
        <v>333</v>
      </c>
      <c r="E577" s="424">
        <f t="shared" si="143"/>
        <v>0</v>
      </c>
      <c r="F577" s="538">
        <v>8.3699999999999997E-2</v>
      </c>
      <c r="G577" s="513">
        <f t="shared" si="144"/>
        <v>0</v>
      </c>
      <c r="H577" s="539">
        <v>8.3299999999999999E-2</v>
      </c>
      <c r="I577" s="514">
        <f t="shared" si="145"/>
        <v>0</v>
      </c>
      <c r="J577" s="538">
        <v>8.3299999999999999E-2</v>
      </c>
      <c r="K577" s="513">
        <f t="shared" si="146"/>
        <v>0</v>
      </c>
      <c r="L577" s="539">
        <v>8.3299999999999999E-2</v>
      </c>
      <c r="M577" s="514">
        <f t="shared" si="147"/>
        <v>0</v>
      </c>
      <c r="N577" s="538">
        <v>8.3299999999999999E-2</v>
      </c>
      <c r="O577" s="513">
        <f t="shared" si="148"/>
        <v>0</v>
      </c>
      <c r="P577" s="539">
        <v>8.3299999999999999E-2</v>
      </c>
      <c r="Q577" s="513">
        <f t="shared" si="149"/>
        <v>0</v>
      </c>
      <c r="R577" s="539">
        <v>8.3299999999999999E-2</v>
      </c>
      <c r="S577" s="513">
        <f t="shared" si="150"/>
        <v>0</v>
      </c>
      <c r="T577" s="539">
        <v>8.3299999999999999E-2</v>
      </c>
      <c r="U577" s="514">
        <f t="shared" si="151"/>
        <v>0</v>
      </c>
      <c r="V577" s="538">
        <v>8.3299999999999999E-2</v>
      </c>
      <c r="W577" s="513">
        <f t="shared" si="152"/>
        <v>0</v>
      </c>
      <c r="X577" s="539">
        <v>8.3299999999999999E-2</v>
      </c>
      <c r="Y577" s="514">
        <f t="shared" si="153"/>
        <v>0</v>
      </c>
      <c r="Z577" s="538">
        <v>8.3299999999999999E-2</v>
      </c>
      <c r="AA577" s="513">
        <f t="shared" si="154"/>
        <v>0</v>
      </c>
      <c r="AB577" s="538">
        <v>8.3299999999999999E-2</v>
      </c>
      <c r="AC577" s="513">
        <f t="shared" si="155"/>
        <v>0</v>
      </c>
    </row>
    <row r="578" spans="3:33" x14ac:dyDescent="0.25">
      <c r="C578" s="490">
        <f>SUM('Step 2-Overhead'!AV$113:AV$118)</f>
        <v>0</v>
      </c>
      <c r="D578" s="511" t="s">
        <v>240</v>
      </c>
      <c r="E578" s="424">
        <f t="shared" si="143"/>
        <v>0</v>
      </c>
      <c r="F578" s="538">
        <v>8.3699999999999997E-2</v>
      </c>
      <c r="G578" s="513">
        <f t="shared" si="144"/>
        <v>0</v>
      </c>
      <c r="H578" s="539">
        <v>8.3299999999999999E-2</v>
      </c>
      <c r="I578" s="514">
        <f t="shared" si="145"/>
        <v>0</v>
      </c>
      <c r="J578" s="538">
        <v>8.3299999999999999E-2</v>
      </c>
      <c r="K578" s="513">
        <f t="shared" si="146"/>
        <v>0</v>
      </c>
      <c r="L578" s="539">
        <v>8.3299999999999999E-2</v>
      </c>
      <c r="M578" s="514">
        <f t="shared" si="147"/>
        <v>0</v>
      </c>
      <c r="N578" s="538">
        <v>8.3299999999999999E-2</v>
      </c>
      <c r="O578" s="513">
        <f t="shared" si="148"/>
        <v>0</v>
      </c>
      <c r="P578" s="539">
        <v>8.3299999999999999E-2</v>
      </c>
      <c r="Q578" s="513">
        <f t="shared" si="149"/>
        <v>0</v>
      </c>
      <c r="R578" s="539">
        <v>8.3299999999999999E-2</v>
      </c>
      <c r="S578" s="513">
        <f t="shared" si="150"/>
        <v>0</v>
      </c>
      <c r="T578" s="539">
        <v>8.3299999999999999E-2</v>
      </c>
      <c r="U578" s="514">
        <f t="shared" si="151"/>
        <v>0</v>
      </c>
      <c r="V578" s="538">
        <v>8.3299999999999999E-2</v>
      </c>
      <c r="W578" s="513">
        <f t="shared" si="152"/>
        <v>0</v>
      </c>
      <c r="X578" s="539">
        <v>8.3299999999999999E-2</v>
      </c>
      <c r="Y578" s="514">
        <f t="shared" si="153"/>
        <v>0</v>
      </c>
      <c r="Z578" s="538">
        <v>8.3299999999999999E-2</v>
      </c>
      <c r="AA578" s="513">
        <f t="shared" si="154"/>
        <v>0</v>
      </c>
      <c r="AB578" s="538">
        <v>8.3299999999999999E-2</v>
      </c>
      <c r="AC578" s="513">
        <f t="shared" si="155"/>
        <v>0</v>
      </c>
    </row>
    <row r="579" spans="3:33" x14ac:dyDescent="0.25">
      <c r="C579" s="490">
        <f>SUM('Step 2-Overhead'!AV$121:AV$133)</f>
        <v>0</v>
      </c>
      <c r="D579" s="511" t="s">
        <v>236</v>
      </c>
      <c r="E579" s="424">
        <f t="shared" si="143"/>
        <v>0</v>
      </c>
      <c r="F579" s="538">
        <v>8.3699999999999997E-2</v>
      </c>
      <c r="G579" s="513">
        <f t="shared" si="144"/>
        <v>0</v>
      </c>
      <c r="H579" s="539">
        <v>8.3299999999999999E-2</v>
      </c>
      <c r="I579" s="514">
        <f t="shared" si="145"/>
        <v>0</v>
      </c>
      <c r="J579" s="538">
        <v>8.3299999999999999E-2</v>
      </c>
      <c r="K579" s="513">
        <f t="shared" si="146"/>
        <v>0</v>
      </c>
      <c r="L579" s="539">
        <v>8.3299999999999999E-2</v>
      </c>
      <c r="M579" s="514">
        <f t="shared" si="147"/>
        <v>0</v>
      </c>
      <c r="N579" s="538">
        <v>8.3299999999999999E-2</v>
      </c>
      <c r="O579" s="513">
        <f t="shared" si="148"/>
        <v>0</v>
      </c>
      <c r="P579" s="539">
        <v>8.3299999999999999E-2</v>
      </c>
      <c r="Q579" s="513">
        <f t="shared" si="149"/>
        <v>0</v>
      </c>
      <c r="R579" s="539">
        <v>8.3299999999999999E-2</v>
      </c>
      <c r="S579" s="513">
        <f t="shared" si="150"/>
        <v>0</v>
      </c>
      <c r="T579" s="539">
        <v>8.3299999999999999E-2</v>
      </c>
      <c r="U579" s="514">
        <f t="shared" si="151"/>
        <v>0</v>
      </c>
      <c r="V579" s="538">
        <v>8.3299999999999999E-2</v>
      </c>
      <c r="W579" s="513">
        <f t="shared" si="152"/>
        <v>0</v>
      </c>
      <c r="X579" s="539">
        <v>8.3299999999999999E-2</v>
      </c>
      <c r="Y579" s="514">
        <f t="shared" si="153"/>
        <v>0</v>
      </c>
      <c r="Z579" s="538">
        <v>8.3299999999999999E-2</v>
      </c>
      <c r="AA579" s="513">
        <f t="shared" si="154"/>
        <v>0</v>
      </c>
      <c r="AB579" s="538">
        <v>8.3299999999999999E-2</v>
      </c>
      <c r="AC579" s="513">
        <f t="shared" si="155"/>
        <v>0</v>
      </c>
    </row>
    <row r="580" spans="3:33" x14ac:dyDescent="0.25">
      <c r="C580" s="490">
        <f>SUM('Step 2-Overhead'!AV$136:AV$140)</f>
        <v>0</v>
      </c>
      <c r="D580" s="511" t="s">
        <v>421</v>
      </c>
      <c r="E580" s="424">
        <f t="shared" si="143"/>
        <v>0</v>
      </c>
      <c r="F580" s="538">
        <v>8.3699999999999997E-2</v>
      </c>
      <c r="G580" s="513">
        <f t="shared" si="144"/>
        <v>0</v>
      </c>
      <c r="H580" s="539">
        <v>8.3299999999999999E-2</v>
      </c>
      <c r="I580" s="514">
        <f t="shared" si="145"/>
        <v>0</v>
      </c>
      <c r="J580" s="538">
        <v>8.3299999999999999E-2</v>
      </c>
      <c r="K580" s="513">
        <f t="shared" si="146"/>
        <v>0</v>
      </c>
      <c r="L580" s="539">
        <v>8.3299999999999999E-2</v>
      </c>
      <c r="M580" s="514">
        <f t="shared" si="147"/>
        <v>0</v>
      </c>
      <c r="N580" s="538">
        <v>8.3299999999999999E-2</v>
      </c>
      <c r="O580" s="513">
        <f t="shared" si="148"/>
        <v>0</v>
      </c>
      <c r="P580" s="539">
        <v>8.3299999999999999E-2</v>
      </c>
      <c r="Q580" s="513">
        <f t="shared" si="149"/>
        <v>0</v>
      </c>
      <c r="R580" s="539">
        <v>8.3299999999999999E-2</v>
      </c>
      <c r="S580" s="513">
        <f t="shared" si="150"/>
        <v>0</v>
      </c>
      <c r="T580" s="539">
        <v>8.3299999999999999E-2</v>
      </c>
      <c r="U580" s="514">
        <f t="shared" si="151"/>
        <v>0</v>
      </c>
      <c r="V580" s="538">
        <v>8.3299999999999999E-2</v>
      </c>
      <c r="W580" s="513">
        <f t="shared" si="152"/>
        <v>0</v>
      </c>
      <c r="X580" s="539">
        <v>8.3299999999999999E-2</v>
      </c>
      <c r="Y580" s="514">
        <f t="shared" si="153"/>
        <v>0</v>
      </c>
      <c r="Z580" s="538">
        <v>8.3299999999999999E-2</v>
      </c>
      <c r="AA580" s="513">
        <f t="shared" si="154"/>
        <v>0</v>
      </c>
      <c r="AB580" s="538">
        <v>8.3299999999999999E-2</v>
      </c>
      <c r="AC580" s="513">
        <f t="shared" si="155"/>
        <v>0</v>
      </c>
    </row>
    <row r="581" spans="3:33" x14ac:dyDescent="0.25">
      <c r="C581" s="490">
        <f>SUM('Step 2-Overhead'!AV$143:AV$150)</f>
        <v>0</v>
      </c>
      <c r="D581" s="511" t="s">
        <v>338</v>
      </c>
      <c r="E581" s="424">
        <f t="shared" si="143"/>
        <v>0</v>
      </c>
      <c r="F581" s="538">
        <v>8.3699999999999997E-2</v>
      </c>
      <c r="G581" s="513">
        <f t="shared" si="144"/>
        <v>0</v>
      </c>
      <c r="H581" s="539">
        <v>8.3299999999999999E-2</v>
      </c>
      <c r="I581" s="514">
        <f t="shared" si="145"/>
        <v>0</v>
      </c>
      <c r="J581" s="538">
        <v>8.3299999999999999E-2</v>
      </c>
      <c r="K581" s="513">
        <f t="shared" si="146"/>
        <v>0</v>
      </c>
      <c r="L581" s="539">
        <v>8.3299999999999999E-2</v>
      </c>
      <c r="M581" s="514">
        <f t="shared" si="147"/>
        <v>0</v>
      </c>
      <c r="N581" s="538">
        <v>8.3299999999999999E-2</v>
      </c>
      <c r="O581" s="513">
        <f t="shared" si="148"/>
        <v>0</v>
      </c>
      <c r="P581" s="539">
        <v>8.3299999999999999E-2</v>
      </c>
      <c r="Q581" s="513">
        <f t="shared" si="149"/>
        <v>0</v>
      </c>
      <c r="R581" s="539">
        <v>8.3299999999999999E-2</v>
      </c>
      <c r="S581" s="513">
        <f t="shared" si="150"/>
        <v>0</v>
      </c>
      <c r="T581" s="539">
        <v>8.3299999999999999E-2</v>
      </c>
      <c r="U581" s="514">
        <f t="shared" si="151"/>
        <v>0</v>
      </c>
      <c r="V581" s="538">
        <v>8.3299999999999999E-2</v>
      </c>
      <c r="W581" s="513">
        <f t="shared" si="152"/>
        <v>0</v>
      </c>
      <c r="X581" s="539">
        <v>8.3299999999999999E-2</v>
      </c>
      <c r="Y581" s="514">
        <f t="shared" si="153"/>
        <v>0</v>
      </c>
      <c r="Z581" s="538">
        <v>8.3299999999999999E-2</v>
      </c>
      <c r="AA581" s="513">
        <f t="shared" si="154"/>
        <v>0</v>
      </c>
      <c r="AB581" s="538">
        <v>8.3299999999999999E-2</v>
      </c>
      <c r="AC581" s="513">
        <f t="shared" si="155"/>
        <v>0</v>
      </c>
    </row>
    <row r="582" spans="3:33" ht="13.8" thickBot="1" x14ac:dyDescent="0.3">
      <c r="C582" s="496">
        <f>SUM(C571:C581)</f>
        <v>0</v>
      </c>
      <c r="D582" s="497" t="s">
        <v>469</v>
      </c>
      <c r="E582" s="463"/>
      <c r="F582" s="501"/>
      <c r="G582" s="499">
        <f>SUM(G571:G581)</f>
        <v>0</v>
      </c>
      <c r="H582" s="497"/>
      <c r="I582" s="500">
        <f>SUM(I571:I581)</f>
        <v>0</v>
      </c>
      <c r="J582" s="501"/>
      <c r="K582" s="499">
        <f>SUM(K571:K581)</f>
        <v>0</v>
      </c>
      <c r="L582" s="497"/>
      <c r="M582" s="500">
        <f>SUM(M571:M581)</f>
        <v>0</v>
      </c>
      <c r="N582" s="501"/>
      <c r="O582" s="499">
        <f>SUM(O571:O581)</f>
        <v>0</v>
      </c>
      <c r="P582" s="497"/>
      <c r="Q582" s="499">
        <f>SUM(Q571:Q581)</f>
        <v>0</v>
      </c>
      <c r="R582" s="497"/>
      <c r="S582" s="499">
        <f>SUM(S571:S581)</f>
        <v>0</v>
      </c>
      <c r="T582" s="497"/>
      <c r="U582" s="500">
        <f>SUM(U571:U581)</f>
        <v>0</v>
      </c>
      <c r="V582" s="501"/>
      <c r="W582" s="499">
        <f>SUM(W571:W581)</f>
        <v>0</v>
      </c>
      <c r="X582" s="497"/>
      <c r="Y582" s="500">
        <f>SUM(Y571:Y581)</f>
        <v>0</v>
      </c>
      <c r="Z582" s="501"/>
      <c r="AA582" s="499">
        <f>SUM(AA571:AA581)</f>
        <v>0</v>
      </c>
      <c r="AB582" s="501"/>
      <c r="AC582" s="499">
        <f>SUM(AC571:AC581)</f>
        <v>0</v>
      </c>
    </row>
    <row r="583" spans="3:33" ht="13.8" thickBot="1" x14ac:dyDescent="0.3">
      <c r="C583" s="518"/>
      <c r="D583" s="519"/>
      <c r="E583" s="520"/>
      <c r="F583" s="521"/>
      <c r="G583" s="522"/>
      <c r="H583" s="521"/>
      <c r="I583" s="522"/>
      <c r="J583" s="521"/>
      <c r="K583" s="522"/>
      <c r="L583" s="521"/>
      <c r="M583" s="522"/>
      <c r="N583" s="521"/>
      <c r="O583" s="522"/>
      <c r="P583" s="521"/>
      <c r="Q583" s="523"/>
      <c r="R583" s="521"/>
      <c r="S583" s="522"/>
      <c r="T583" s="521"/>
      <c r="U583" s="522"/>
      <c r="V583" s="521"/>
      <c r="W583" s="522"/>
      <c r="X583" s="521"/>
      <c r="Y583" s="522"/>
      <c r="Z583" s="521"/>
      <c r="AA583" s="522"/>
      <c r="AB583" s="521"/>
      <c r="AC583" s="523"/>
    </row>
    <row r="584" spans="3:33" ht="16.2" thickBot="1" x14ac:dyDescent="0.35">
      <c r="C584" s="524">
        <f ca="1">SUM(G584,I584,K584,M584,O584,Q584,S584,U584,W584,Y584,AA584,AC584)</f>
        <v>0</v>
      </c>
      <c r="D584" s="525" t="s">
        <v>502</v>
      </c>
      <c r="E584" s="526"/>
      <c r="F584" s="527"/>
      <c r="G584" s="528">
        <f ca="1">G562-(G568+G582)</f>
        <v>0</v>
      </c>
      <c r="H584" s="529"/>
      <c r="I584" s="530">
        <f ca="1">I562-(I568+I582)</f>
        <v>0</v>
      </c>
      <c r="J584" s="531"/>
      <c r="K584" s="528">
        <f ca="1">K562-(K568+K582)</f>
        <v>0</v>
      </c>
      <c r="L584" s="529"/>
      <c r="M584" s="530">
        <f ca="1">M562-(M568+M582)</f>
        <v>0</v>
      </c>
      <c r="N584" s="531"/>
      <c r="O584" s="528">
        <f ca="1">O562-(O568+O582)</f>
        <v>0</v>
      </c>
      <c r="P584" s="529"/>
      <c r="Q584" s="528">
        <f ca="1">Q562-(Q568+Q582)</f>
        <v>0</v>
      </c>
      <c r="R584" s="529"/>
      <c r="S584" s="528">
        <f ca="1">S562-(S568+S582)</f>
        <v>0</v>
      </c>
      <c r="T584" s="529"/>
      <c r="U584" s="530">
        <f ca="1">U562-(U568+U582)</f>
        <v>0</v>
      </c>
      <c r="V584" s="531"/>
      <c r="W584" s="528">
        <f ca="1">W562-(W568+W582)</f>
        <v>0</v>
      </c>
      <c r="X584" s="529"/>
      <c r="Y584" s="530">
        <f ca="1">Y562-(Y568+Y582)</f>
        <v>0</v>
      </c>
      <c r="Z584" s="531"/>
      <c r="AA584" s="528">
        <f ca="1">AA562-(AA568+AA582)</f>
        <v>0</v>
      </c>
      <c r="AB584" s="531"/>
      <c r="AC584" s="528">
        <f ca="1">AC562-(AC568+AC582)</f>
        <v>0</v>
      </c>
      <c r="AG584" s="81"/>
    </row>
    <row r="585" spans="3:33" ht="16.2" thickBot="1" x14ac:dyDescent="0.35">
      <c r="C585" s="81"/>
      <c r="E585" s="577"/>
      <c r="F585" s="1295" t="s">
        <v>448</v>
      </c>
      <c r="G585" s="1296"/>
      <c r="H585" s="1295" t="s">
        <v>449</v>
      </c>
      <c r="I585" s="1296"/>
      <c r="J585" s="1295" t="s">
        <v>450</v>
      </c>
      <c r="K585" s="1296"/>
      <c r="L585" s="1295" t="s">
        <v>451</v>
      </c>
      <c r="M585" s="1296"/>
      <c r="N585" s="1295" t="s">
        <v>452</v>
      </c>
      <c r="O585" s="1296"/>
      <c r="P585" s="1295" t="s">
        <v>453</v>
      </c>
      <c r="Q585" s="1296"/>
      <c r="R585" s="1297" t="s">
        <v>454</v>
      </c>
      <c r="S585" s="1296"/>
      <c r="T585" s="1295" t="s">
        <v>455</v>
      </c>
      <c r="U585" s="1296"/>
      <c r="V585" s="1295" t="s">
        <v>456</v>
      </c>
      <c r="W585" s="1296"/>
      <c r="X585" s="1295" t="s">
        <v>457</v>
      </c>
      <c r="Y585" s="1296"/>
      <c r="Z585" s="1295" t="s">
        <v>458</v>
      </c>
      <c r="AA585" s="1296"/>
      <c r="AB585" s="1295" t="s">
        <v>459</v>
      </c>
      <c r="AC585" s="1296"/>
    </row>
    <row r="586" spans="3:33" ht="13.8" thickBot="1" x14ac:dyDescent="0.3"/>
    <row r="587" spans="3:33" ht="20.25" customHeight="1" thickBot="1" x14ac:dyDescent="0.3">
      <c r="C587" s="1298" t="str">
        <f>('Step 1-Employee Info'!J19)&amp;" Cash Flow"</f>
        <v>Department 10 Name Cash Flow</v>
      </c>
      <c r="D587" s="1299"/>
    </row>
    <row r="588" spans="3:33" ht="13.8" x14ac:dyDescent="0.25">
      <c r="C588" s="540">
        <v>0</v>
      </c>
      <c r="D588" s="532" t="s">
        <v>491</v>
      </c>
      <c r="G588" s="81"/>
    </row>
    <row r="589" spans="3:33" x14ac:dyDescent="0.25">
      <c r="C589" s="533">
        <f ca="1">C588+G584</f>
        <v>0</v>
      </c>
      <c r="D589" s="534" t="s">
        <v>448</v>
      </c>
    </row>
    <row r="590" spans="3:33" x14ac:dyDescent="0.25">
      <c r="C590" s="533">
        <f ca="1">C589+I584</f>
        <v>0</v>
      </c>
      <c r="D590" s="534" t="s">
        <v>449</v>
      </c>
    </row>
    <row r="591" spans="3:33" x14ac:dyDescent="0.25">
      <c r="C591" s="533">
        <f ca="1">C590+K584</f>
        <v>0</v>
      </c>
      <c r="D591" s="534" t="s">
        <v>450</v>
      </c>
    </row>
    <row r="592" spans="3:33" x14ac:dyDescent="0.25">
      <c r="C592" s="533">
        <f ca="1">C591+M584</f>
        <v>0</v>
      </c>
      <c r="D592" s="534" t="s">
        <v>451</v>
      </c>
    </row>
    <row r="593" spans="3:4" x14ac:dyDescent="0.25">
      <c r="C593" s="533">
        <f ca="1">C592+O584</f>
        <v>0</v>
      </c>
      <c r="D593" s="534" t="s">
        <v>452</v>
      </c>
    </row>
    <row r="594" spans="3:4" x14ac:dyDescent="0.25">
      <c r="C594" s="533">
        <f ca="1">C593+Q584</f>
        <v>0</v>
      </c>
      <c r="D594" s="534" t="s">
        <v>453</v>
      </c>
    </row>
    <row r="595" spans="3:4" x14ac:dyDescent="0.25">
      <c r="C595" s="533">
        <f ca="1">C594+S584</f>
        <v>0</v>
      </c>
      <c r="D595" s="534" t="s">
        <v>454</v>
      </c>
    </row>
    <row r="596" spans="3:4" x14ac:dyDescent="0.25">
      <c r="C596" s="533">
        <f ca="1">C595+U584</f>
        <v>0</v>
      </c>
      <c r="D596" s="534" t="s">
        <v>455</v>
      </c>
    </row>
    <row r="597" spans="3:4" x14ac:dyDescent="0.25">
      <c r="C597" s="533">
        <f ca="1">C596+W584</f>
        <v>0</v>
      </c>
      <c r="D597" s="534" t="s">
        <v>456</v>
      </c>
    </row>
    <row r="598" spans="3:4" x14ac:dyDescent="0.25">
      <c r="C598" s="533">
        <f ca="1">C597+Y584</f>
        <v>0</v>
      </c>
      <c r="D598" s="534" t="s">
        <v>457</v>
      </c>
    </row>
    <row r="599" spans="3:4" x14ac:dyDescent="0.25">
      <c r="C599" s="533">
        <f ca="1">C598+AA584</f>
        <v>0</v>
      </c>
      <c r="D599" s="534" t="s">
        <v>458</v>
      </c>
    </row>
    <row r="600" spans="3:4" x14ac:dyDescent="0.25">
      <c r="C600" s="533">
        <f ca="1">C599+AC584</f>
        <v>0</v>
      </c>
      <c r="D600" s="534" t="s">
        <v>459</v>
      </c>
    </row>
    <row r="601" spans="3:4" ht="14.4" thickBot="1" x14ac:dyDescent="0.3">
      <c r="C601" s="535">
        <f ca="1">C588+C584</f>
        <v>0</v>
      </c>
      <c r="D601" s="536" t="s">
        <v>492</v>
      </c>
    </row>
    <row r="603" spans="3:4" x14ac:dyDescent="0.25">
      <c r="C603" s="13"/>
    </row>
  </sheetData>
  <sheetProtection password="EAAB" sheet="1"/>
  <mergeCells count="316">
    <mergeCell ref="C587:D587"/>
    <mergeCell ref="Z556:AA556"/>
    <mergeCell ref="AB556:AC556"/>
    <mergeCell ref="F585:G585"/>
    <mergeCell ref="H585:I585"/>
    <mergeCell ref="C63:E63"/>
    <mergeCell ref="G8:G9"/>
    <mergeCell ref="V585:W585"/>
    <mergeCell ref="X585:Y585"/>
    <mergeCell ref="Z585:AA585"/>
    <mergeCell ref="J585:K585"/>
    <mergeCell ref="L585:M585"/>
    <mergeCell ref="N585:O585"/>
    <mergeCell ref="P585:Q585"/>
    <mergeCell ref="R585:S585"/>
    <mergeCell ref="T556:U556"/>
    <mergeCell ref="V556:W556"/>
    <mergeCell ref="X556:Y556"/>
    <mergeCell ref="V536:W536"/>
    <mergeCell ref="X536:Y536"/>
    <mergeCell ref="Z536:AA536"/>
    <mergeCell ref="AB585:AC585"/>
    <mergeCell ref="T585:U585"/>
    <mergeCell ref="N556:O556"/>
    <mergeCell ref="P556:Q556"/>
    <mergeCell ref="R556:S556"/>
    <mergeCell ref="AB536:AC536"/>
    <mergeCell ref="R536:S536"/>
    <mergeCell ref="T536:U536"/>
    <mergeCell ref="P507:Q507"/>
    <mergeCell ref="C538:D538"/>
    <mergeCell ref="N536:O536"/>
    <mergeCell ref="P536:Q536"/>
    <mergeCell ref="V507:W507"/>
    <mergeCell ref="X507:Y507"/>
    <mergeCell ref="Z507:AA507"/>
    <mergeCell ref="C489:D489"/>
    <mergeCell ref="C507:E507"/>
    <mergeCell ref="F507:G507"/>
    <mergeCell ref="H507:I507"/>
    <mergeCell ref="J507:K507"/>
    <mergeCell ref="L507:M507"/>
    <mergeCell ref="C556:E556"/>
    <mergeCell ref="F556:G556"/>
    <mergeCell ref="H556:I556"/>
    <mergeCell ref="J556:K556"/>
    <mergeCell ref="L556:M556"/>
    <mergeCell ref="F536:G536"/>
    <mergeCell ref="H536:I536"/>
    <mergeCell ref="J536:K536"/>
    <mergeCell ref="L536:M536"/>
    <mergeCell ref="N507:O507"/>
    <mergeCell ref="R507:S507"/>
    <mergeCell ref="T507:U507"/>
    <mergeCell ref="AB458:AC458"/>
    <mergeCell ref="F487:G487"/>
    <mergeCell ref="H487:I487"/>
    <mergeCell ref="J487:K487"/>
    <mergeCell ref="L487:M487"/>
    <mergeCell ref="N487:O487"/>
    <mergeCell ref="P487:Q487"/>
    <mergeCell ref="X487:Y487"/>
    <mergeCell ref="Z487:AA487"/>
    <mergeCell ref="AB507:AC507"/>
    <mergeCell ref="AB487:AC487"/>
    <mergeCell ref="J458:K458"/>
    <mergeCell ref="L458:M458"/>
    <mergeCell ref="R487:S487"/>
    <mergeCell ref="T487:U487"/>
    <mergeCell ref="V487:W487"/>
    <mergeCell ref="P458:Q458"/>
    <mergeCell ref="R458:S458"/>
    <mergeCell ref="T458:U458"/>
    <mergeCell ref="V458:W458"/>
    <mergeCell ref="AB389:AC389"/>
    <mergeCell ref="C391:D391"/>
    <mergeCell ref="P389:Q389"/>
    <mergeCell ref="R389:S389"/>
    <mergeCell ref="AB360:AC360"/>
    <mergeCell ref="F389:G389"/>
    <mergeCell ref="N458:O458"/>
    <mergeCell ref="H438:I438"/>
    <mergeCell ref="H389:I389"/>
    <mergeCell ref="J389:K389"/>
    <mergeCell ref="C409:E409"/>
    <mergeCell ref="F409:G409"/>
    <mergeCell ref="H409:I409"/>
    <mergeCell ref="J409:K409"/>
    <mergeCell ref="J438:K438"/>
    <mergeCell ref="L438:M438"/>
    <mergeCell ref="X458:Y458"/>
    <mergeCell ref="Z458:AA458"/>
    <mergeCell ref="L409:M409"/>
    <mergeCell ref="N409:O409"/>
    <mergeCell ref="C440:D440"/>
    <mergeCell ref="C458:E458"/>
    <mergeCell ref="F458:G458"/>
    <mergeCell ref="H458:I458"/>
    <mergeCell ref="R360:S360"/>
    <mergeCell ref="L389:M389"/>
    <mergeCell ref="N389:O389"/>
    <mergeCell ref="T389:U389"/>
    <mergeCell ref="V389:W389"/>
    <mergeCell ref="T360:U360"/>
    <mergeCell ref="V360:W360"/>
    <mergeCell ref="X389:Y389"/>
    <mergeCell ref="Z389:AA389"/>
    <mergeCell ref="X360:Y360"/>
    <mergeCell ref="Z360:AA360"/>
    <mergeCell ref="C342:D342"/>
    <mergeCell ref="X438:Y438"/>
    <mergeCell ref="Z438:AA438"/>
    <mergeCell ref="AB438:AC438"/>
    <mergeCell ref="AB409:AC409"/>
    <mergeCell ref="F438:G438"/>
    <mergeCell ref="N438:O438"/>
    <mergeCell ref="P438:Q438"/>
    <mergeCell ref="R438:S438"/>
    <mergeCell ref="T438:U438"/>
    <mergeCell ref="V438:W438"/>
    <mergeCell ref="P409:Q409"/>
    <mergeCell ref="R409:S409"/>
    <mergeCell ref="T409:U409"/>
    <mergeCell ref="V409:W409"/>
    <mergeCell ref="X409:Y409"/>
    <mergeCell ref="Z409:AA409"/>
    <mergeCell ref="C360:E360"/>
    <mergeCell ref="F360:G360"/>
    <mergeCell ref="H360:I360"/>
    <mergeCell ref="J360:K360"/>
    <mergeCell ref="L360:M360"/>
    <mergeCell ref="N360:O360"/>
    <mergeCell ref="P360:Q360"/>
    <mergeCell ref="T311:U311"/>
    <mergeCell ref="V311:W311"/>
    <mergeCell ref="X311:Y311"/>
    <mergeCell ref="Z311:AA311"/>
    <mergeCell ref="AB311:AC311"/>
    <mergeCell ref="F340:G340"/>
    <mergeCell ref="H340:I340"/>
    <mergeCell ref="J340:K340"/>
    <mergeCell ref="L340:M340"/>
    <mergeCell ref="N340:O340"/>
    <mergeCell ref="P340:Q340"/>
    <mergeCell ref="R340:S340"/>
    <mergeCell ref="T340:U340"/>
    <mergeCell ref="X340:Y340"/>
    <mergeCell ref="Z340:AA340"/>
    <mergeCell ref="AB340:AC340"/>
    <mergeCell ref="V340:W340"/>
    <mergeCell ref="C293:D293"/>
    <mergeCell ref="C311:E311"/>
    <mergeCell ref="F311:G311"/>
    <mergeCell ref="H311:I311"/>
    <mergeCell ref="J311:K311"/>
    <mergeCell ref="L311:M311"/>
    <mergeCell ref="N311:O311"/>
    <mergeCell ref="P311:Q311"/>
    <mergeCell ref="R311:S311"/>
    <mergeCell ref="T262:U262"/>
    <mergeCell ref="V262:W262"/>
    <mergeCell ref="X262:Y262"/>
    <mergeCell ref="Z262:AA262"/>
    <mergeCell ref="AB262:AC262"/>
    <mergeCell ref="F291:G291"/>
    <mergeCell ref="H291:I291"/>
    <mergeCell ref="J291:K291"/>
    <mergeCell ref="L291:M291"/>
    <mergeCell ref="N291:O291"/>
    <mergeCell ref="P291:Q291"/>
    <mergeCell ref="R291:S291"/>
    <mergeCell ref="T291:U291"/>
    <mergeCell ref="V291:W291"/>
    <mergeCell ref="X291:Y291"/>
    <mergeCell ref="Z291:AA291"/>
    <mergeCell ref="AB291:AC291"/>
    <mergeCell ref="C244:D244"/>
    <mergeCell ref="C262:E262"/>
    <mergeCell ref="F262:G262"/>
    <mergeCell ref="H262:I262"/>
    <mergeCell ref="J262:K262"/>
    <mergeCell ref="L262:M262"/>
    <mergeCell ref="N262:O262"/>
    <mergeCell ref="P262:Q262"/>
    <mergeCell ref="R262:S262"/>
    <mergeCell ref="T213:U213"/>
    <mergeCell ref="V213:W213"/>
    <mergeCell ref="X213:Y213"/>
    <mergeCell ref="Z213:AA213"/>
    <mergeCell ref="AB213:AC21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C195:D195"/>
    <mergeCell ref="C213:E213"/>
    <mergeCell ref="F213:G213"/>
    <mergeCell ref="H213:I213"/>
    <mergeCell ref="J213:K213"/>
    <mergeCell ref="L213:M213"/>
    <mergeCell ref="N213:O213"/>
    <mergeCell ref="P213:Q213"/>
    <mergeCell ref="R213:S213"/>
    <mergeCell ref="T164:U164"/>
    <mergeCell ref="V164:W164"/>
    <mergeCell ref="X164:Y164"/>
    <mergeCell ref="Z164:AA164"/>
    <mergeCell ref="AB164:AC164"/>
    <mergeCell ref="F193:G193"/>
    <mergeCell ref="H193:I193"/>
    <mergeCell ref="J193:K193"/>
    <mergeCell ref="L193:M193"/>
    <mergeCell ref="N193:O193"/>
    <mergeCell ref="P193:Q193"/>
    <mergeCell ref="R193:S193"/>
    <mergeCell ref="T193:U193"/>
    <mergeCell ref="V193:W193"/>
    <mergeCell ref="X193:Y193"/>
    <mergeCell ref="Z193:AA193"/>
    <mergeCell ref="AB193:AC193"/>
    <mergeCell ref="C97:D97"/>
    <mergeCell ref="C164:E164"/>
    <mergeCell ref="F164:G164"/>
    <mergeCell ref="H164:I164"/>
    <mergeCell ref="J164:K164"/>
    <mergeCell ref="L164:M164"/>
    <mergeCell ref="N164:O164"/>
    <mergeCell ref="P164:Q164"/>
    <mergeCell ref="R164:S164"/>
    <mergeCell ref="C65:E65"/>
    <mergeCell ref="F65:G65"/>
    <mergeCell ref="H65:I65"/>
    <mergeCell ref="J65:K65"/>
    <mergeCell ref="L65:M65"/>
    <mergeCell ref="N65:O65"/>
    <mergeCell ref="Z65:AA65"/>
    <mergeCell ref="AB65:AC65"/>
    <mergeCell ref="F95:G95"/>
    <mergeCell ref="H95:I95"/>
    <mergeCell ref="J95:K95"/>
    <mergeCell ref="L95:M95"/>
    <mergeCell ref="N95:O95"/>
    <mergeCell ref="P95:Q95"/>
    <mergeCell ref="R95:S95"/>
    <mergeCell ref="T95:U95"/>
    <mergeCell ref="V95:W95"/>
    <mergeCell ref="X95:Y95"/>
    <mergeCell ref="Z95:AA95"/>
    <mergeCell ref="AB95:AC95"/>
    <mergeCell ref="F14:G14"/>
    <mergeCell ref="AB14:AC14"/>
    <mergeCell ref="Z14:AA14"/>
    <mergeCell ref="X14:Y14"/>
    <mergeCell ref="T14:U14"/>
    <mergeCell ref="R14:S14"/>
    <mergeCell ref="P14:Q14"/>
    <mergeCell ref="N14:O14"/>
    <mergeCell ref="Z44:AA44"/>
    <mergeCell ref="AB44:AC44"/>
    <mergeCell ref="F44:G44"/>
    <mergeCell ref="H44:I44"/>
    <mergeCell ref="J44:K44"/>
    <mergeCell ref="L44:M44"/>
    <mergeCell ref="N44:O44"/>
    <mergeCell ref="P44:Q44"/>
    <mergeCell ref="R44:S44"/>
    <mergeCell ref="T44:U44"/>
    <mergeCell ref="C146:D146"/>
    <mergeCell ref="Z115:AA115"/>
    <mergeCell ref="AB115:AC115"/>
    <mergeCell ref="F144:G144"/>
    <mergeCell ref="H144:I144"/>
    <mergeCell ref="J144:K144"/>
    <mergeCell ref="L144:M144"/>
    <mergeCell ref="N144:O144"/>
    <mergeCell ref="P144:Q144"/>
    <mergeCell ref="R144:S144"/>
    <mergeCell ref="C115:E115"/>
    <mergeCell ref="F115:G115"/>
    <mergeCell ref="H115:I115"/>
    <mergeCell ref="J115:K115"/>
    <mergeCell ref="L115:M115"/>
    <mergeCell ref="V115:W115"/>
    <mergeCell ref="X115:Y115"/>
    <mergeCell ref="H5:N12"/>
    <mergeCell ref="C5:E12"/>
    <mergeCell ref="V144:W144"/>
    <mergeCell ref="X144:Y144"/>
    <mergeCell ref="Z144:AA144"/>
    <mergeCell ref="AB144:AC144"/>
    <mergeCell ref="T144:U144"/>
    <mergeCell ref="N115:O115"/>
    <mergeCell ref="P115:Q115"/>
    <mergeCell ref="R115:S115"/>
    <mergeCell ref="T115:U115"/>
    <mergeCell ref="C14:E14"/>
    <mergeCell ref="C46:D46"/>
    <mergeCell ref="L14:M14"/>
    <mergeCell ref="J14:K14"/>
    <mergeCell ref="H14:I14"/>
    <mergeCell ref="V14:W14"/>
    <mergeCell ref="V44:W44"/>
    <mergeCell ref="X44:Y44"/>
    <mergeCell ref="P65:Q65"/>
    <mergeCell ref="R65:S65"/>
    <mergeCell ref="T65:U65"/>
    <mergeCell ref="V65:W65"/>
    <mergeCell ref="X65:Y65"/>
  </mergeCells>
  <phoneticPr fontId="73" type="noConversion"/>
  <conditionalFormatting sqref="C16:C20 C23:C27 C30:C41">
    <cfRule type="expression" dxfId="37" priority="195" stopIfTrue="1">
      <formula>$G$8="Linked"</formula>
    </cfRule>
  </conditionalFormatting>
  <conditionalFormatting sqref="E16:E19">
    <cfRule type="expression" dxfId="36" priority="38" stopIfTrue="1">
      <formula>E16&lt;&gt;0</formula>
    </cfRule>
  </conditionalFormatting>
  <conditionalFormatting sqref="E23:E27">
    <cfRule type="expression" dxfId="35" priority="36" stopIfTrue="1">
      <formula>E23&lt;&gt;0</formula>
    </cfRule>
  </conditionalFormatting>
  <conditionalFormatting sqref="E30:E40">
    <cfRule type="expression" dxfId="34" priority="118" stopIfTrue="1">
      <formula>E30&lt;&gt;0</formula>
    </cfRule>
  </conditionalFormatting>
  <conditionalFormatting sqref="E67:E70">
    <cfRule type="expression" dxfId="33" priority="34" stopIfTrue="1">
      <formula>E67&lt;&gt;0</formula>
    </cfRule>
  </conditionalFormatting>
  <conditionalFormatting sqref="E74:E78">
    <cfRule type="expression" dxfId="32" priority="33" stopIfTrue="1">
      <formula>E74&lt;&gt;0</formula>
    </cfRule>
  </conditionalFormatting>
  <conditionalFormatting sqref="E81:E91">
    <cfRule type="expression" dxfId="31" priority="106" stopIfTrue="1">
      <formula>E81&lt;&gt;0</formula>
    </cfRule>
  </conditionalFormatting>
  <conditionalFormatting sqref="E117:E120">
    <cfRule type="expression" dxfId="30" priority="32" stopIfTrue="1">
      <formula>E117&lt;&gt;0</formula>
    </cfRule>
  </conditionalFormatting>
  <conditionalFormatting sqref="E124:E127">
    <cfRule type="expression" dxfId="29" priority="31" stopIfTrue="1">
      <formula>E124&lt;&gt;0</formula>
    </cfRule>
  </conditionalFormatting>
  <conditionalFormatting sqref="E130:E140">
    <cfRule type="expression" dxfId="28" priority="117" stopIfTrue="1">
      <formula>E130&lt;&gt;0</formula>
    </cfRule>
  </conditionalFormatting>
  <conditionalFormatting sqref="E166:E169">
    <cfRule type="expression" dxfId="27" priority="29" stopIfTrue="1">
      <formula>E166&lt;&gt;0</formula>
    </cfRule>
  </conditionalFormatting>
  <conditionalFormatting sqref="E173:E176">
    <cfRule type="expression" dxfId="26" priority="28" stopIfTrue="1">
      <formula>E173&lt;&gt;0</formula>
    </cfRule>
  </conditionalFormatting>
  <conditionalFormatting sqref="E179:E189">
    <cfRule type="expression" dxfId="25" priority="104" stopIfTrue="1">
      <formula>E179&lt;&gt;0</formula>
    </cfRule>
  </conditionalFormatting>
  <conditionalFormatting sqref="E215:E218">
    <cfRule type="expression" dxfId="24" priority="26" stopIfTrue="1">
      <formula>E215&lt;&gt;0</formula>
    </cfRule>
  </conditionalFormatting>
  <conditionalFormatting sqref="E222:E225">
    <cfRule type="expression" dxfId="23" priority="25" stopIfTrue="1">
      <formula>E222&lt;&gt;0</formula>
    </cfRule>
  </conditionalFormatting>
  <conditionalFormatting sqref="E228:E238">
    <cfRule type="expression" dxfId="22" priority="101" stopIfTrue="1">
      <formula>E228&lt;&gt;0</formula>
    </cfRule>
  </conditionalFormatting>
  <conditionalFormatting sqref="E264:E267">
    <cfRule type="expression" dxfId="21" priority="23" stopIfTrue="1">
      <formula>E264&lt;&gt;0</formula>
    </cfRule>
  </conditionalFormatting>
  <conditionalFormatting sqref="E271:E274">
    <cfRule type="expression" dxfId="20" priority="22" stopIfTrue="1">
      <formula>E271&lt;&gt;0</formula>
    </cfRule>
  </conditionalFormatting>
  <conditionalFormatting sqref="E277:E287">
    <cfRule type="expression" dxfId="19" priority="98" stopIfTrue="1">
      <formula>E277&lt;&gt;0</formula>
    </cfRule>
  </conditionalFormatting>
  <conditionalFormatting sqref="E313:E316">
    <cfRule type="expression" dxfId="18" priority="20" stopIfTrue="1">
      <formula>E313&lt;&gt;0</formula>
    </cfRule>
  </conditionalFormatting>
  <conditionalFormatting sqref="E320:E323">
    <cfRule type="expression" dxfId="17" priority="19" stopIfTrue="1">
      <formula>E320&lt;&gt;0</formula>
    </cfRule>
  </conditionalFormatting>
  <conditionalFormatting sqref="E326:E336">
    <cfRule type="expression" dxfId="16" priority="95" stopIfTrue="1">
      <formula>E326&lt;&gt;0</formula>
    </cfRule>
  </conditionalFormatting>
  <conditionalFormatting sqref="E362:E365">
    <cfRule type="expression" dxfId="15" priority="17" stopIfTrue="1">
      <formula>E362&lt;&gt;0</formula>
    </cfRule>
  </conditionalFormatting>
  <conditionalFormatting sqref="E369:E372">
    <cfRule type="expression" dxfId="14" priority="16" stopIfTrue="1">
      <formula>E369&lt;&gt;0</formula>
    </cfRule>
  </conditionalFormatting>
  <conditionalFormatting sqref="E375:E385">
    <cfRule type="expression" dxfId="13" priority="92" stopIfTrue="1">
      <formula>E375&lt;&gt;0</formula>
    </cfRule>
  </conditionalFormatting>
  <conditionalFormatting sqref="E411:E414">
    <cfRule type="expression" dxfId="12" priority="14" stopIfTrue="1">
      <formula>E411&lt;&gt;0</formula>
    </cfRule>
  </conditionalFormatting>
  <conditionalFormatting sqref="E418:E421">
    <cfRule type="expression" dxfId="11" priority="13" stopIfTrue="1">
      <formula>E418&lt;&gt;0</formula>
    </cfRule>
  </conditionalFormatting>
  <conditionalFormatting sqref="E424:E434">
    <cfRule type="expression" dxfId="10" priority="89" stopIfTrue="1">
      <formula>E424&lt;&gt;0</formula>
    </cfRule>
  </conditionalFormatting>
  <conditionalFormatting sqref="E460:E463">
    <cfRule type="expression" dxfId="9" priority="11" stopIfTrue="1">
      <formula>E460&lt;&gt;0</formula>
    </cfRule>
  </conditionalFormatting>
  <conditionalFormatting sqref="E467:E470">
    <cfRule type="expression" dxfId="8" priority="10" stopIfTrue="1">
      <formula>E467&lt;&gt;0</formula>
    </cfRule>
  </conditionalFormatting>
  <conditionalFormatting sqref="E473:E483">
    <cfRule type="expression" dxfId="7" priority="86" stopIfTrue="1">
      <formula>E473&lt;&gt;0</formula>
    </cfRule>
  </conditionalFormatting>
  <conditionalFormatting sqref="E509:E512">
    <cfRule type="expression" dxfId="6" priority="8" stopIfTrue="1">
      <formula>E509&lt;&gt;0</formula>
    </cfRule>
  </conditionalFormatting>
  <conditionalFormatting sqref="E516:E519">
    <cfRule type="expression" dxfId="5" priority="7" stopIfTrue="1">
      <formula>E516&lt;&gt;0</formula>
    </cfRule>
  </conditionalFormatting>
  <conditionalFormatting sqref="E522:E532">
    <cfRule type="expression" dxfId="4" priority="83" stopIfTrue="1">
      <formula>E522&lt;&gt;0</formula>
    </cfRule>
  </conditionalFormatting>
  <conditionalFormatting sqref="E558:E561">
    <cfRule type="expression" dxfId="3" priority="5" stopIfTrue="1">
      <formula>E558&lt;&gt;0</formula>
    </cfRule>
  </conditionalFormatting>
  <conditionalFormatting sqref="E565:E568">
    <cfRule type="expression" dxfId="2" priority="4" stopIfTrue="1">
      <formula>E565&lt;&gt;0</formula>
    </cfRule>
  </conditionalFormatting>
  <conditionalFormatting sqref="E571:E581">
    <cfRule type="expression" dxfId="1" priority="80" stopIfTrue="1">
      <formula>E571&lt;&gt;0</formula>
    </cfRule>
  </conditionalFormatting>
  <conditionalFormatting sqref="F16:F19 H16:H19 J16:J19 L16:L19 N16:N19 P16:P19 R16:R19 T16:T19 V16:V19 X16:X19 Z16:Z19 AB16:AB19 F23:F26 H23:H26 J23:J26 L23:L26 N23:N26 P23:P26 R23:R26 T23:T26 V23:V26 X23:X26 Z23:Z26 AB23:AB26 F30:F40 H30:H40 J30:J40 L30:L40 N30:N40 P30:P40 R30:R40 T30:T40 V30:V40 X30:X40 Z30:Z40 AB30:AB40">
    <cfRule type="expression" dxfId="0" priority="123" stopIfTrue="1">
      <formula>$G$8="Linked"</formula>
    </cfRule>
  </conditionalFormatting>
  <dataValidations count="1">
    <dataValidation type="list" allowBlank="1" showInputMessage="1" showErrorMessage="1" error="Please select only &quot;Linked&quot; or &quot;Unlinked.&quot;" promptTitle="Link Monthly Budgets" prompt="Select &quot;Linked&quot; to make the Overall Company table below draw its data from the individual department monthly budgets below." sqref="G8" xr:uid="{00000000-0002-0000-0600-000000000000}">
      <formula1>LinkBudget</formula1>
    </dataValidation>
  </dataValidations>
  <pageMargins left="0.25" right="0.25" top="0.75" bottom="0.75" header="0.3" footer="0.3"/>
  <pageSetup scale="36" fitToWidth="2" pageOrder="overThenDown" orientation="portrait" r:id="rId1"/>
  <headerFooter>
    <oddFooter>&amp;L&amp;A&amp;C&amp;P&amp;RPHCC Educational Foundation Overhead &amp; Profit Calculator
For informational purposes only, use at your own risk.  
© 2006-2011 PHCC Educational Foundation™.</oddFooter>
  </headerFooter>
  <rowBreaks count="6" manualBreakCount="6">
    <brk id="62" min="1" max="28" man="1"/>
    <brk id="162" min="1" max="28" man="1"/>
    <brk id="259" min="1" max="28" man="1"/>
    <brk id="358" min="1" max="28" man="1"/>
    <brk id="456" min="1" max="28" man="1"/>
    <brk id="553" min="1" max="28" man="1"/>
  </rowBreaks>
  <colBreaks count="1" manualBreakCount="1">
    <brk id="17" max="578"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K14"/>
  <sheetViews>
    <sheetView showGridLines="0" workbookViewId="0">
      <selection activeCell="B4" sqref="B4:K6"/>
    </sheetView>
  </sheetViews>
  <sheetFormatPr defaultRowHeight="13.2" x14ac:dyDescent="0.25"/>
  <cols>
    <col min="2" max="2" width="35.33203125" customWidth="1"/>
  </cols>
  <sheetData>
    <row r="1" spans="2:11" ht="40.5" customHeight="1" x14ac:dyDescent="0.3">
      <c r="D1" s="176" t="s">
        <v>287</v>
      </c>
    </row>
    <row r="2" spans="2:11" ht="27.6" x14ac:dyDescent="0.3">
      <c r="D2" s="3" t="s">
        <v>607</v>
      </c>
    </row>
    <row r="3" spans="2:11" ht="28.2" thickBot="1" x14ac:dyDescent="0.35">
      <c r="D3" s="176"/>
    </row>
    <row r="4" spans="2:11" ht="30" customHeight="1" x14ac:dyDescent="0.25">
      <c r="B4" s="1315" t="s">
        <v>644</v>
      </c>
      <c r="C4" s="1316"/>
      <c r="D4" s="1316"/>
      <c r="E4" s="1316"/>
      <c r="F4" s="1316"/>
      <c r="G4" s="1316"/>
      <c r="H4" s="1281"/>
      <c r="I4" s="1281"/>
      <c r="J4" s="1281"/>
      <c r="K4" s="1225"/>
    </row>
    <row r="5" spans="2:11" ht="36" customHeight="1" x14ac:dyDescent="0.25">
      <c r="B5" s="1317"/>
      <c r="C5" s="1318"/>
      <c r="D5" s="1318"/>
      <c r="E5" s="1318"/>
      <c r="F5" s="1318"/>
      <c r="G5" s="1318"/>
      <c r="H5" s="965"/>
      <c r="I5" s="965"/>
      <c r="J5" s="965"/>
      <c r="K5" s="966"/>
    </row>
    <row r="6" spans="2:11" ht="53.25" customHeight="1" thickBot="1" x14ac:dyDescent="0.3">
      <c r="B6" s="1319"/>
      <c r="C6" s="1320"/>
      <c r="D6" s="1320"/>
      <c r="E6" s="1320"/>
      <c r="F6" s="1320"/>
      <c r="G6" s="1320"/>
      <c r="H6" s="1284"/>
      <c r="I6" s="1284"/>
      <c r="J6" s="1284"/>
      <c r="K6" s="1285"/>
    </row>
    <row r="7" spans="2:11" x14ac:dyDescent="0.25">
      <c r="B7" s="7"/>
      <c r="C7" s="7"/>
      <c r="D7" s="7"/>
      <c r="E7" s="7"/>
      <c r="F7" s="7"/>
      <c r="G7" s="7"/>
    </row>
    <row r="8" spans="2:11" x14ac:dyDescent="0.25">
      <c r="B8" s="7"/>
      <c r="C8" s="7"/>
      <c r="D8" s="7"/>
      <c r="E8" s="7"/>
      <c r="F8" s="7"/>
      <c r="G8" s="7"/>
    </row>
    <row r="9" spans="2:11" x14ac:dyDescent="0.25">
      <c r="B9" s="9" t="s">
        <v>667</v>
      </c>
    </row>
    <row r="10" spans="2:11" x14ac:dyDescent="0.25">
      <c r="B10" s="13" t="s">
        <v>668</v>
      </c>
    </row>
    <row r="11" spans="2:11" x14ac:dyDescent="0.25">
      <c r="B11" t="s">
        <v>664</v>
      </c>
    </row>
    <row r="12" spans="2:11" x14ac:dyDescent="0.25">
      <c r="B12" t="s">
        <v>663</v>
      </c>
    </row>
    <row r="13" spans="2:11" ht="15.6" x14ac:dyDescent="0.3">
      <c r="B13" t="s">
        <v>86</v>
      </c>
      <c r="G13" s="836" t="s">
        <v>665</v>
      </c>
    </row>
    <row r="14" spans="2:11" x14ac:dyDescent="0.25">
      <c r="B14" s="8" t="s">
        <v>271</v>
      </c>
    </row>
  </sheetData>
  <sheetProtection algorithmName="SHA-512" hashValue="MRRl+Cbpi4FB2ulKU6EM7w0NnOUZIX4+Ll1Us85IhpEYts5STIRicEA+2bnB7ycsjFV4chIirmmqeIFebAP48w==" saltValue="GZPfQ9Yqmk/Gq9Wbm27OiQ==" spinCount="100000" sheet="1"/>
  <mergeCells count="1">
    <mergeCell ref="B4:K6"/>
  </mergeCells>
  <phoneticPr fontId="3" type="noConversion"/>
  <hyperlinks>
    <hyperlink ref="B14" r:id="rId1" xr:uid="{00000000-0004-0000-0700-000000000000}"/>
  </hyperlinks>
  <pageMargins left="0.75" right="0.75" top="1" bottom="1" header="0.5" footer="0.5"/>
  <pageSetup orientation="portrait" horizontalDpi="300" verticalDpi="300"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TaxCatchAll xmlns="afef9c5c-9bd0-4f5f-a9d8-123e44918122" xsi:nil="true"/>
    <lcf76f155ced4ddcb4097134ff3c332f xmlns="ef3b8f2f-987a-4f3b-b87d-4f470c8de5f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20D0E3B3C47E44FB01DE7C1D5B46F32" ma:contentTypeVersion="17" ma:contentTypeDescription="Create a new document." ma:contentTypeScope="" ma:versionID="c0d577f52c21828f1c0883b9b6aaeb82">
  <xsd:schema xmlns:xsd="http://www.w3.org/2001/XMLSchema" xmlns:xs="http://www.w3.org/2001/XMLSchema" xmlns:p="http://schemas.microsoft.com/office/2006/metadata/properties" xmlns:ns2="ef3b8f2f-987a-4f3b-b87d-4f470c8de5fd" xmlns:ns3="afef9c5c-9bd0-4f5f-a9d8-123e44918122" targetNamespace="http://schemas.microsoft.com/office/2006/metadata/properties" ma:root="true" ma:fieldsID="e287010bf533b85ef6ae2b2878b27417" ns2:_="" ns3:_="">
    <xsd:import namespace="ef3b8f2f-987a-4f3b-b87d-4f470c8de5fd"/>
    <xsd:import namespace="afef9c5c-9bd0-4f5f-a9d8-123e4491812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3b8f2f-987a-4f3b-b87d-4f470c8de5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9c9c6cf-df07-46fd-87f2-5f5ccfcf6c7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ef9c5c-9bd0-4f5f-a9d8-123e4491812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9b63641-5297-4be8-9f1d-68ca5904db56}" ma:internalName="TaxCatchAll" ma:showField="CatchAllData" ma:web="afef9c5c-9bd0-4f5f-a9d8-123e449181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C21138-DACD-434A-918F-AF5D002C9A8B}">
  <ds:schemaRefs>
    <ds:schemaRef ds:uri="http://schemas.microsoft.com/office/2006/metadata/longProperties"/>
  </ds:schemaRefs>
</ds:datastoreItem>
</file>

<file path=customXml/itemProps2.xml><?xml version="1.0" encoding="utf-8"?>
<ds:datastoreItem xmlns:ds="http://schemas.openxmlformats.org/officeDocument/2006/customXml" ds:itemID="{9F84ECA5-8196-4631-907E-9E9A97CFD542}">
  <ds:schemaRefs>
    <ds:schemaRef ds:uri="http://www.w3.org/XML/1998/namespace"/>
    <ds:schemaRef ds:uri="http://purl.org/dc/terms/"/>
    <ds:schemaRef ds:uri="afef9c5c-9bd0-4f5f-a9d8-123e44918122"/>
    <ds:schemaRef ds:uri="http://purl.org/dc/dcmitype/"/>
    <ds:schemaRef ds:uri="ef3b8f2f-987a-4f3b-b87d-4f470c8de5fd"/>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D5DD9AD7-1C8E-4BC6-BFDF-09B1DA2301BE}">
  <ds:schemaRefs>
    <ds:schemaRef ds:uri="http://schemas.microsoft.com/sharepoint/v3/contenttype/forms"/>
  </ds:schemaRefs>
</ds:datastoreItem>
</file>

<file path=customXml/itemProps4.xml><?xml version="1.0" encoding="utf-8"?>
<ds:datastoreItem xmlns:ds="http://schemas.openxmlformats.org/officeDocument/2006/customXml" ds:itemID="{E6B48A14-8EBA-40D9-8D39-708BD3E291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3b8f2f-987a-4f3b-b87d-4f470c8de5fd"/>
    <ds:schemaRef ds:uri="afef9c5c-9bd0-4f5f-a9d8-123e449181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150</vt:i4>
      </vt:variant>
    </vt:vector>
  </HeadingPairs>
  <TitlesOfParts>
    <vt:vector size="158" baseType="lpstr">
      <vt:lpstr>Ranges</vt:lpstr>
      <vt:lpstr>Step 1-Employee Info</vt:lpstr>
      <vt:lpstr>Step 2-Overhead</vt:lpstr>
      <vt:lpstr>Step 3-Pricing</vt:lpstr>
      <vt:lpstr>Step 4-Reports &amp; Comparisons</vt:lpstr>
      <vt:lpstr>Step 5-Profit Analysis</vt:lpstr>
      <vt:lpstr>Step 6-Budget &amp; Cash Flow</vt:lpstr>
      <vt:lpstr>Disclaimer</vt:lpstr>
      <vt:lpstr>_AllBillHours</vt:lpstr>
      <vt:lpstr>_AllDepts</vt:lpstr>
      <vt:lpstr>_AllDirectFieldCost</vt:lpstr>
      <vt:lpstr>_AllocHours</vt:lpstr>
      <vt:lpstr>_AvgPaidHour</vt:lpstr>
      <vt:lpstr>_Ben1</vt:lpstr>
      <vt:lpstr>_Ben2</vt:lpstr>
      <vt:lpstr>_Ben3</vt:lpstr>
      <vt:lpstr>_Ben4</vt:lpstr>
      <vt:lpstr>_Ben5</vt:lpstr>
      <vt:lpstr>_Ben6</vt:lpstr>
      <vt:lpstr>_BenHours</vt:lpstr>
      <vt:lpstr>_BillHours</vt:lpstr>
      <vt:lpstr>_CoOverhead</vt:lpstr>
      <vt:lpstr>_CostBreak</vt:lpstr>
      <vt:lpstr>_Dept10AnnualGross</vt:lpstr>
      <vt:lpstr>_Dept10Benefits</vt:lpstr>
      <vt:lpstr>_Dept10BillHours</vt:lpstr>
      <vt:lpstr>_Dept10Field</vt:lpstr>
      <vt:lpstr>_Dept10NonBillHours</vt:lpstr>
      <vt:lpstr>_Dept10Office</vt:lpstr>
      <vt:lpstr>_Dept10OHours</vt:lpstr>
      <vt:lpstr>_Dept10PayrollTax</vt:lpstr>
      <vt:lpstr>_Dept1AnnualGross</vt:lpstr>
      <vt:lpstr>_Dept1Benefits</vt:lpstr>
      <vt:lpstr>_Dept1BillHours</vt:lpstr>
      <vt:lpstr>_Dept1Field</vt:lpstr>
      <vt:lpstr>_Dept1NonBillHours</vt:lpstr>
      <vt:lpstr>_Dept1Office</vt:lpstr>
      <vt:lpstr>_Dept1OHours</vt:lpstr>
      <vt:lpstr>_Dept1PayrollTax</vt:lpstr>
      <vt:lpstr>_Dept2AnnualGross</vt:lpstr>
      <vt:lpstr>_Dept2Benefits</vt:lpstr>
      <vt:lpstr>_Dept2BillHours</vt:lpstr>
      <vt:lpstr>_Dept2Field</vt:lpstr>
      <vt:lpstr>_Dept2NonBillHours</vt:lpstr>
      <vt:lpstr>_Dept2Office</vt:lpstr>
      <vt:lpstr>_Dept2OHours</vt:lpstr>
      <vt:lpstr>_Dept2PayrollTax</vt:lpstr>
      <vt:lpstr>_Dept3AnnualGross</vt:lpstr>
      <vt:lpstr>_Dept3Benefits</vt:lpstr>
      <vt:lpstr>_Dept3BillHours</vt:lpstr>
      <vt:lpstr>_Dept3Field</vt:lpstr>
      <vt:lpstr>_Dept3NonBillHours</vt:lpstr>
      <vt:lpstr>_Dept3Office</vt:lpstr>
      <vt:lpstr>_Dept3OHours</vt:lpstr>
      <vt:lpstr>_Dept3PayrollTax</vt:lpstr>
      <vt:lpstr>_Dept4AnnualGross</vt:lpstr>
      <vt:lpstr>_Dept4Benefits</vt:lpstr>
      <vt:lpstr>_Dept4BillHours</vt:lpstr>
      <vt:lpstr>_Dept4Field</vt:lpstr>
      <vt:lpstr>_Dept4NonBillHours</vt:lpstr>
      <vt:lpstr>_Dept4Office</vt:lpstr>
      <vt:lpstr>_Dept4OHours</vt:lpstr>
      <vt:lpstr>_Dept4PayrollTax</vt:lpstr>
      <vt:lpstr>_Dept5AnnualGross</vt:lpstr>
      <vt:lpstr>_Dept5Benefits</vt:lpstr>
      <vt:lpstr>_Dept5BillHours</vt:lpstr>
      <vt:lpstr>_Dept5Field</vt:lpstr>
      <vt:lpstr>_Dept5NonBillHours</vt:lpstr>
      <vt:lpstr>_Dept5Office</vt:lpstr>
      <vt:lpstr>_Dept5OHours</vt:lpstr>
      <vt:lpstr>_Dept5PayrollTax</vt:lpstr>
      <vt:lpstr>_Dept6AnnualGross</vt:lpstr>
      <vt:lpstr>_Dept6Benefits</vt:lpstr>
      <vt:lpstr>_Dept6BillHours</vt:lpstr>
      <vt:lpstr>_Dept6Field</vt:lpstr>
      <vt:lpstr>_Dept6NonBillHours</vt:lpstr>
      <vt:lpstr>_Dept6Office</vt:lpstr>
      <vt:lpstr>_Dept6OHours</vt:lpstr>
      <vt:lpstr>_Dept6PayrollTax</vt:lpstr>
      <vt:lpstr>_Dept7AnnualGross</vt:lpstr>
      <vt:lpstr>_Dept7Benefits</vt:lpstr>
      <vt:lpstr>_Dept7BillHours</vt:lpstr>
      <vt:lpstr>_Dept7Field</vt:lpstr>
      <vt:lpstr>_Dept7NonBillHours</vt:lpstr>
      <vt:lpstr>_Dept7Office</vt:lpstr>
      <vt:lpstr>_Dept7OHours</vt:lpstr>
      <vt:lpstr>_Dept7PayrollTax</vt:lpstr>
      <vt:lpstr>_Dept8AnnualGross</vt:lpstr>
      <vt:lpstr>_Dept8Benefits</vt:lpstr>
      <vt:lpstr>_Dept8BillHours</vt:lpstr>
      <vt:lpstr>_Dept8Field</vt:lpstr>
      <vt:lpstr>_Dept8NonBillHours</vt:lpstr>
      <vt:lpstr>_Dept8Office</vt:lpstr>
      <vt:lpstr>_Dept8OHours</vt:lpstr>
      <vt:lpstr>_Dept8PayrollTax</vt:lpstr>
      <vt:lpstr>_Dept9AnnualGross</vt:lpstr>
      <vt:lpstr>_Dept9Benefits</vt:lpstr>
      <vt:lpstr>_Dept9BillHours</vt:lpstr>
      <vt:lpstr>_Dept9Field</vt:lpstr>
      <vt:lpstr>_Dept9NonBillHours</vt:lpstr>
      <vt:lpstr>_Dept9Office</vt:lpstr>
      <vt:lpstr>_Dept9OHours</vt:lpstr>
      <vt:lpstr>_Dept9PayrollTax</vt:lpstr>
      <vt:lpstr>_DeptCompare</vt:lpstr>
      <vt:lpstr>_DeptRanges</vt:lpstr>
      <vt:lpstr>_EmpCompare</vt:lpstr>
      <vt:lpstr>_EmpData</vt:lpstr>
      <vt:lpstr>_EmpGrossCost</vt:lpstr>
      <vt:lpstr>_EmpName</vt:lpstr>
      <vt:lpstr>_EmpTCost</vt:lpstr>
      <vt:lpstr>_FieldNonBillHours</vt:lpstr>
      <vt:lpstr>_FUTA</vt:lpstr>
      <vt:lpstr>_GeneralAnnualGross</vt:lpstr>
      <vt:lpstr>_GeneralBenefits</vt:lpstr>
      <vt:lpstr>_GeneralBillHours</vt:lpstr>
      <vt:lpstr>_GeneralNonBillHours</vt:lpstr>
      <vt:lpstr>_GeneralPayrollTax</vt:lpstr>
      <vt:lpstr>_GenOfficeCost</vt:lpstr>
      <vt:lpstr>_GenOfficeOHours</vt:lpstr>
      <vt:lpstr>_GrossWage</vt:lpstr>
      <vt:lpstr>_Holiday</vt:lpstr>
      <vt:lpstr>_JustDepts</vt:lpstr>
      <vt:lpstr>_Med</vt:lpstr>
      <vt:lpstr>_NonBillFieldCost</vt:lpstr>
      <vt:lpstr>_NonBillHours</vt:lpstr>
      <vt:lpstr>_OfficeHours</vt:lpstr>
      <vt:lpstr>_OtHours</vt:lpstr>
      <vt:lpstr>_OV3</vt:lpstr>
      <vt:lpstr>_OV4</vt:lpstr>
      <vt:lpstr>_OverDept</vt:lpstr>
      <vt:lpstr>_SalRate</vt:lpstr>
      <vt:lpstr>_SalType</vt:lpstr>
      <vt:lpstr>_Sick</vt:lpstr>
      <vt:lpstr>_SocSec</vt:lpstr>
      <vt:lpstr>_SUI</vt:lpstr>
      <vt:lpstr>_TotalBenefits</vt:lpstr>
      <vt:lpstr>_TotalPaidHour</vt:lpstr>
      <vt:lpstr>_TotalTaxCost</vt:lpstr>
      <vt:lpstr>_Train</vt:lpstr>
      <vt:lpstr>_Vaca</vt:lpstr>
      <vt:lpstr>_Wcomp</vt:lpstr>
      <vt:lpstr>_WeekHours</vt:lpstr>
      <vt:lpstr>CatRanges</vt:lpstr>
      <vt:lpstr>Dept10</vt:lpstr>
      <vt:lpstr>DeptRanges</vt:lpstr>
      <vt:lpstr>Depts</vt:lpstr>
      <vt:lpstr>EmpType</vt:lpstr>
      <vt:lpstr>JohnEmpCompare</vt:lpstr>
      <vt:lpstr>LinkBudget</vt:lpstr>
      <vt:lpstr>'Step 1-Employee Info'!Print_Area</vt:lpstr>
      <vt:lpstr>'Step 2-Overhead'!Print_Area</vt:lpstr>
      <vt:lpstr>'Step 3-Pricing'!Print_Area</vt:lpstr>
      <vt:lpstr>'Step 4-Reports &amp; Comparisons'!Print_Area</vt:lpstr>
      <vt:lpstr>'Step 5-Profit Analysis'!Print_Area</vt:lpstr>
      <vt:lpstr>'Step 6-Budget &amp; Cash Flow'!Print_Area</vt:lpstr>
      <vt:lpstr>'Step 1-Employee Info'!Print_Titles</vt:lpstr>
      <vt:lpstr>'Step 6-Budget &amp; Cash Flow'!Print_Titles</vt:lpstr>
      <vt:lpstr>SalType</vt:lpstr>
    </vt:vector>
  </TitlesOfParts>
  <Company>Flight Safety Foundation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Understanding Overhead</dc:title>
  <dc:creator>PHCC Educational Foundation</dc:creator>
  <cp:keywords>Overhead</cp:keywords>
  <dc:description>© 2006-2008 PHCC Educational Foundation</dc:description>
  <cp:lastModifiedBy>John Zink</cp:lastModifiedBy>
  <cp:lastPrinted>2011-02-16T21:33:38Z</cp:lastPrinted>
  <dcterms:created xsi:type="dcterms:W3CDTF">2006-07-03T19:49:16Z</dcterms:created>
  <dcterms:modified xsi:type="dcterms:W3CDTF">2024-01-02T17:50:51Z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John Zink</vt:lpwstr>
  </property>
  <property fmtid="{D5CDD505-2E9C-101B-9397-08002B2CF9AE}" pid="3" name="Order">
    <vt:lpwstr>5842200.00000000</vt:lpwstr>
  </property>
  <property fmtid="{D5CDD505-2E9C-101B-9397-08002B2CF9AE}" pid="4" name="display_urn:schemas-microsoft-com:office:office#Author">
    <vt:lpwstr>John Zink</vt:lpwstr>
  </property>
  <property fmtid="{D5CDD505-2E9C-101B-9397-08002B2CF9AE}" pid="5" name="ContentTypeId">
    <vt:lpwstr>0x010100C20D0E3B3C47E44FB01DE7C1D5B46F32</vt:lpwstr>
  </property>
  <property fmtid="{D5CDD505-2E9C-101B-9397-08002B2CF9AE}" pid="6" name="MediaServiceImageTags">
    <vt:lpwstr/>
  </property>
</Properties>
</file>